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0332" windowHeight="4200" activeTab="0"/>
  </bookViews>
  <sheets>
    <sheet name="2015" sheetId="1" r:id="rId1"/>
    <sheet name="2016" sheetId="2" r:id="rId2"/>
    <sheet name="2017" sheetId="3" r:id="rId3"/>
  </sheets>
  <definedNames>
    <definedName name="_xlnm.Print_Area" localSheetId="0">'2015'!$A$1:$P$217</definedName>
  </definedNames>
  <calcPr fullCalcOnLoad="1"/>
</workbook>
</file>

<file path=xl/sharedStrings.xml><?xml version="1.0" encoding="utf-8"?>
<sst xmlns="http://schemas.openxmlformats.org/spreadsheetml/2006/main" count="519" uniqueCount="174">
  <si>
    <t>Page 1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</si>
  <si>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</si>
  <si>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</si>
  <si>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</si>
  <si>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</si>
  <si>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</si>
  <si>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</si>
  <si>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</si>
  <si>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</si>
  <si>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</si>
  <si>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</si>
  <si>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</si>
  <si>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</si>
  <si>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Total</t>
  </si>
  <si>
    <t>Gas Sales(04100)</t>
  </si>
  <si>
    <t>Cost of Goods-Gas(05100)</t>
  </si>
  <si>
    <t>Gross Profit-Gas</t>
  </si>
  <si>
    <t>Total Gallons-Gas</t>
  </si>
  <si>
    <t>C.P.G.</t>
  </si>
  <si>
    <t>Fuel Sales(04150)</t>
  </si>
  <si>
    <t>Cost of Goods-Fuel(05150)</t>
  </si>
  <si>
    <t>Pre-Buy Price Differential-Diesel</t>
  </si>
  <si>
    <t>Gross Profit-Fuel</t>
  </si>
  <si>
    <t>Total Gallons-Diesel</t>
  </si>
  <si>
    <t>LP Sales(04160)</t>
  </si>
  <si>
    <t>Cost of Goods-LP(05160)</t>
  </si>
  <si>
    <t>Gross Profit-LP</t>
  </si>
  <si>
    <t>Beer Sales(04250)</t>
  </si>
  <si>
    <t>Cost of Goods-Beer(05250)</t>
  </si>
  <si>
    <t>Gross Profit-Beer</t>
  </si>
  <si>
    <t>Cigarette Sales(04300)</t>
  </si>
  <si>
    <t>Cigarette Rebate(04930)</t>
  </si>
  <si>
    <t>Cost of Goods-Cigarettes(05300)</t>
  </si>
  <si>
    <t>Gross Profit-Cigarettes</t>
  </si>
  <si>
    <t>Deli Sales(04330)</t>
  </si>
  <si>
    <t>Cost of Goods-Deli(05330)</t>
  </si>
  <si>
    <t>Gross Profit-Deli</t>
  </si>
  <si>
    <t>Video Sales(04350)</t>
  </si>
  <si>
    <t>Cost of Goods-Video(05350)</t>
  </si>
  <si>
    <t>Gross Profit-Video</t>
  </si>
  <si>
    <t>Misc. Sales/Purchases(04380)</t>
  </si>
  <si>
    <t>Cost of Goods-Misc Sales/Purchases(05380)</t>
  </si>
  <si>
    <t>Gross Profit-Misc. Sales/Purch</t>
  </si>
  <si>
    <t>Drinkbar Sales(04410)</t>
  </si>
  <si>
    <t>Cost of Goods-Drinkbar(05410)</t>
  </si>
  <si>
    <t>Gross Profit-Drinkbar</t>
  </si>
  <si>
    <t>Beverage Sales(04420)</t>
  </si>
  <si>
    <t>Beverage Rebates(04920)</t>
  </si>
  <si>
    <t>Cost of Goods-Beverage(05420)</t>
  </si>
  <si>
    <t>Gross Profit-Beverage</t>
  </si>
  <si>
    <t>Laundry Sales(04440)</t>
  </si>
  <si>
    <t>Cost of Goods-Laundry(05440)</t>
  </si>
  <si>
    <t>Gross Profit-Laundry</t>
  </si>
  <si>
    <t>Lottery Sales(04500)</t>
  </si>
  <si>
    <t>Cost of Goods-Lottery(05500)</t>
  </si>
  <si>
    <t>Gross Profit-Lottery</t>
  </si>
  <si>
    <t>Lotto Sales(04510)</t>
  </si>
  <si>
    <t>Cost of Goods-Lotto(05510)</t>
  </si>
  <si>
    <t>Gross Profit-Lotto</t>
  </si>
  <si>
    <t>Grocery Sales(04550)</t>
  </si>
  <si>
    <t>Grocery/Foods Sales(04551)</t>
  </si>
  <si>
    <t>Grocery Rebates(04950)</t>
  </si>
  <si>
    <t>Cost of Goods-Grocery(05550)</t>
  </si>
  <si>
    <t>Gross Profit-Grocery</t>
  </si>
  <si>
    <t>Taco Bell Sales(04560)</t>
  </si>
  <si>
    <t>Cost of Goods-Taco Bell Sales(05560)</t>
  </si>
  <si>
    <t>Gross Profit-Taco Bell</t>
  </si>
  <si>
    <t>Car Wash Sales(04650)</t>
  </si>
  <si>
    <t>Vacuum Sales(04655)</t>
  </si>
  <si>
    <t>Cost of Goods-Car Wash(05650)</t>
  </si>
  <si>
    <t>Gross Profit-Car Wash</t>
  </si>
  <si>
    <t>Go Card Sales(04890)</t>
  </si>
  <si>
    <t>Cost of Goods-Go Cards(05890)</t>
  </si>
  <si>
    <t>Gross Profit-Go Cards</t>
  </si>
  <si>
    <t>Money Order Sales(04999)</t>
  </si>
  <si>
    <t>Cost of Goods-Money Orders(05999)</t>
  </si>
  <si>
    <t>Gross Profit-Money Orders</t>
  </si>
  <si>
    <t>Total Sales</t>
  </si>
  <si>
    <t>Total Gross Profit</t>
  </si>
  <si>
    <t>Other Income:</t>
  </si>
  <si>
    <t>Labor Income(04700)</t>
  </si>
  <si>
    <t>Rent Received-Office(04810)</t>
  </si>
  <si>
    <t>Mobil Rebate-Gasoline</t>
  </si>
  <si>
    <t>Discount Income(04820)</t>
  </si>
  <si>
    <t>Freight Income(04830)</t>
  </si>
  <si>
    <t>Interest Income(04850)</t>
  </si>
  <si>
    <t>Admin Income-Arch Energy</t>
  </si>
  <si>
    <t>Professional Services</t>
  </si>
  <si>
    <t>Finance Charge Income(04900)</t>
  </si>
  <si>
    <t>Miscellaneous Income(04910)</t>
  </si>
  <si>
    <t>Mobil Image Incentive Income(04911)</t>
  </si>
  <si>
    <t>Miscellaneous Rebates</t>
  </si>
  <si>
    <t>Lottery Rebates(04956)</t>
  </si>
  <si>
    <t>Pay Phone Commissions(04965)</t>
  </si>
  <si>
    <t>Training Income(04975)</t>
  </si>
  <si>
    <t>Total Other Income</t>
  </si>
  <si>
    <t>Operating Expenses:</t>
  </si>
  <si>
    <t>Advertising(06010)</t>
  </si>
  <si>
    <t>Amortization Expense(06011)</t>
  </si>
  <si>
    <t>Bad Checks(06015)</t>
  </si>
  <si>
    <t>Bad Debts(06020)</t>
  </si>
  <si>
    <t>401K Retirement Plan(06030)</t>
  </si>
  <si>
    <t>Cash Short(06040)</t>
  </si>
  <si>
    <t>Credit Card Chargebacks(06065)</t>
  </si>
  <si>
    <t>Employee Discounts(06075)</t>
  </si>
  <si>
    <t>Health &amp; Life Insurance(06125)</t>
  </si>
  <si>
    <t>Insurance Expense(06130)</t>
  </si>
  <si>
    <t>Miscellaneous Expense(06150)</t>
  </si>
  <si>
    <t>Payroll Taxes(06160)</t>
  </si>
  <si>
    <t>Drug Screening(06170)</t>
  </si>
  <si>
    <t>Lease Pmt Interest Expense(06188)</t>
  </si>
  <si>
    <t>Repairs &amp; Maintenance(06190)</t>
  </si>
  <si>
    <t>Salaries(06210)</t>
  </si>
  <si>
    <t>Supplies Expense(06220)</t>
  </si>
  <si>
    <t>Food Service Supplies(06222)</t>
  </si>
  <si>
    <t>Telephone(06240)</t>
  </si>
  <si>
    <t>Vehicle Gas &amp; Oil(06260)</t>
  </si>
  <si>
    <t>Vehicle Repairs(06270)</t>
  </si>
  <si>
    <t>Uniforms(06280)</t>
  </si>
  <si>
    <t>Utilities(06290)</t>
  </si>
  <si>
    <t>Credit Card Services(06310)</t>
  </si>
  <si>
    <t>Dues &amp; Subscriptions(06410)</t>
  </si>
  <si>
    <t>Food and Entertaining(06420)</t>
  </si>
  <si>
    <t>Office Supplies(06450)</t>
  </si>
  <si>
    <t>Postage(06453)</t>
  </si>
  <si>
    <t>Professional Services(06460)</t>
  </si>
  <si>
    <t>Seminars &amp; Training(06465)</t>
  </si>
  <si>
    <t>Training Expense(06468)</t>
  </si>
  <si>
    <t>Travel &amp; Conventions(06470)</t>
  </si>
  <si>
    <t>Penalites &amp; Bank Charges(06490)</t>
  </si>
  <si>
    <t>Donations(06510)</t>
  </si>
  <si>
    <t>Inventory Over/Short(06512)</t>
  </si>
  <si>
    <t>Sales Promotion(06514)</t>
  </si>
  <si>
    <t>F/S Chester Sales Promo(06518)</t>
  </si>
  <si>
    <t>Reimbursement Agreement(06521)</t>
  </si>
  <si>
    <t>Recruitment Expense(06560)</t>
  </si>
  <si>
    <t>Recognition Expense(06570)</t>
  </si>
  <si>
    <t>USTMAN-Monthly Expense(07000)</t>
  </si>
  <si>
    <t>Total Operating Expenses</t>
  </si>
  <si>
    <t>Company Expenses/Income:</t>
  </si>
  <si>
    <t>Income:</t>
  </si>
  <si>
    <t>Gain on Sale of Equipment(04860)</t>
  </si>
  <si>
    <t>Wholesale Distribution</t>
  </si>
  <si>
    <t xml:space="preserve">    Total Company Income</t>
  </si>
  <si>
    <t>Expense:</t>
  </si>
  <si>
    <t>Depreciation(06070)</t>
  </si>
  <si>
    <t>Corp Expense Allocation</t>
  </si>
  <si>
    <t>POS &amp; Misc. Rent Expense(06180)</t>
  </si>
  <si>
    <t>Building Rent(06185)</t>
  </si>
  <si>
    <t>Taxes &amp; License(06230)</t>
  </si>
  <si>
    <t>Expense Reduction Bonus(06205)</t>
  </si>
  <si>
    <t>Interest Expense(06440)</t>
  </si>
  <si>
    <t xml:space="preserve">    Total Company Expenses</t>
  </si>
  <si>
    <t>Net Income(Loss)</t>
  </si>
  <si>
    <t>Atm Income</t>
  </si>
  <si>
    <t>Car Wash Repairs / Maintenance</t>
  </si>
  <si>
    <t>Blimpie Salaries</t>
  </si>
  <si>
    <t>Management Salary Line</t>
  </si>
  <si>
    <t>Fleet Expense</t>
  </si>
  <si>
    <t xml:space="preserve">Trash Hauling </t>
  </si>
  <si>
    <t>Mobil Phone Services</t>
  </si>
  <si>
    <t>Food Service Sales Coupons / Promotion(06517)</t>
  </si>
  <si>
    <t>Phone Card Sales</t>
  </si>
  <si>
    <t>Cost of Goods</t>
  </si>
  <si>
    <t>Gross Profit-Phone Cards</t>
  </si>
  <si>
    <t>Percent of Total Sales</t>
  </si>
  <si>
    <t>Security Expense</t>
  </si>
  <si>
    <t>Equipment Purchases</t>
  </si>
  <si>
    <t>Royalty Fees(06350)</t>
  </si>
  <si>
    <t>Equipment purchases</t>
  </si>
  <si>
    <t>Rent Received-TACO BELL)</t>
  </si>
  <si>
    <t>For the Year Ending 12/31/2015</t>
  </si>
  <si>
    <t>For the Year Ending 12/31/2016</t>
  </si>
  <si>
    <t>For the Year Ending 12/31/2017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</si>
</sst>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0_);\(#,##0.000\)"/>
    <numFmt numFmtId="175" formatCode="0.000%"/>
  </numFmts>
  <fonts count="40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39" fontId="3" fillId="0" borderId="0" xfId="0" applyNumberFormat="1" applyFont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/>
    </xf>
    <xf numFmtId="10" fontId="2" fillId="0" borderId="0" xfId="0" applyNumberFormat="1" applyFont="1" applyAlignment="1" applyProtection="1">
      <alignment/>
      <protection/>
    </xf>
    <xf numFmtId="0" fontId="2" fillId="33" borderId="0" xfId="0" applyFont="1" applyFill="1" applyAlignment="1">
      <alignment/>
    </xf>
    <xf numFmtId="39" fontId="3" fillId="33" borderId="0" xfId="0" applyNumberFormat="1" applyFont="1" applyFill="1" applyAlignment="1" applyProtection="1">
      <alignment/>
      <protection locked="0"/>
    </xf>
    <xf numFmtId="39" fontId="2" fillId="33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39" fontId="1" fillId="0" borderId="0" xfId="0" applyNumberFormat="1" applyFont="1" applyAlignment="1" applyProtection="1">
      <alignment/>
      <protection locked="0"/>
    </xf>
    <xf numFmtId="39" fontId="1" fillId="0" borderId="0" xfId="0" applyNumberFormat="1" applyFont="1" applyAlignment="1" applyProtection="1">
      <alignment/>
      <protection/>
    </xf>
    <xf numFmtId="9" fontId="2" fillId="0" borderId="0" xfId="0" applyNumberFormat="1" applyFont="1" applyAlignment="1">
      <alignment/>
    </xf>
    <xf numFmtId="9" fontId="2" fillId="0" borderId="0" xfId="0" applyNumberFormat="1" applyFont="1" applyAlignment="1" applyProtection="1">
      <alignment/>
      <protection/>
    </xf>
    <xf numFmtId="9" fontId="2" fillId="33" borderId="0" xfId="0" applyNumberFormat="1" applyFont="1" applyFill="1" applyAlignment="1">
      <alignment/>
    </xf>
    <xf numFmtId="9" fontId="2" fillId="33" borderId="0" xfId="0" applyNumberFormat="1" applyFont="1" applyFill="1" applyAlignment="1" applyProtection="1">
      <alignment/>
      <protection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0" xfId="0" applyFont="1" applyAlignment="1">
      <alignment/>
    </xf>
    <xf numFmtId="39" fontId="4" fillId="0" borderId="0" xfId="0" applyNumberFormat="1" applyFont="1" applyAlignment="1" applyProtection="1">
      <alignment/>
      <protection/>
    </xf>
    <xf numFmtId="174" fontId="3" fillId="33" borderId="0" xfId="0" applyNumberFormat="1" applyFont="1" applyFill="1" applyAlignment="1" applyProtection="1">
      <alignment/>
      <protection locked="0"/>
    </xf>
    <xf numFmtId="9" fontId="2" fillId="33" borderId="0" xfId="57" applyFont="1" applyFill="1" applyAlignment="1">
      <alignment/>
    </xf>
    <xf numFmtId="44" fontId="2" fillId="0" borderId="0" xfId="44" applyFont="1" applyAlignment="1" applyProtection="1">
      <alignment/>
      <protection/>
    </xf>
    <xf numFmtId="0" fontId="2" fillId="34" borderId="0" xfId="0" applyFont="1" applyFill="1" applyAlignment="1">
      <alignment/>
    </xf>
    <xf numFmtId="39" fontId="2" fillId="34" borderId="0" xfId="0" applyNumberFormat="1" applyFont="1" applyFill="1" applyAlignment="1" applyProtection="1">
      <alignment/>
      <protection/>
    </xf>
    <xf numFmtId="165" fontId="2" fillId="34" borderId="0" xfId="0" applyNumberFormat="1" applyFont="1" applyFill="1" applyAlignment="1" applyProtection="1">
      <alignment/>
      <protection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 applyProtection="1">
      <alignment/>
      <protection locked="0"/>
    </xf>
    <xf numFmtId="0" fontId="5" fillId="33" borderId="0" xfId="0" applyFont="1" applyFill="1" applyAlignment="1">
      <alignment/>
    </xf>
    <xf numFmtId="0" fontId="1" fillId="0" borderId="0" xfId="0" applyFont="1" applyFill="1" applyAlignment="1">
      <alignment/>
    </xf>
    <xf numFmtId="9" fontId="2" fillId="0" borderId="0" xfId="0" applyNumberFormat="1" applyFont="1" applyFill="1" applyAlignment="1">
      <alignment/>
    </xf>
    <xf numFmtId="9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4" sqref="B4"/>
    </sheetView>
  </sheetViews>
  <sheetFormatPr defaultColWidth="12.421875" defaultRowHeight="12.75"/>
  <cols>
    <col min="1" max="1" width="35.57421875" style="2" bestFit="1" customWidth="1"/>
    <col min="2" max="14" width="10.7109375" style="2" customWidth="1"/>
    <col min="15" max="16384" width="12.421875" style="2" customWidth="1"/>
  </cols>
  <sheetData>
    <row r="1" spans="1:14" ht="12.75">
      <c r="A1" s="1"/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3" t="s">
        <v>0</v>
      </c>
    </row>
    <row r="2" spans="1:14" ht="12.75">
      <c r="A2" s="1"/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2" t="s">
        <v>171</v>
      </c>
      <c r="E3" s="1"/>
      <c r="F3" s="1"/>
      <c r="G3" s="1"/>
      <c r="H3" s="1"/>
      <c r="I3" s="1"/>
      <c r="J3" s="1"/>
      <c r="K3" s="1"/>
      <c r="L3" s="1"/>
      <c r="M3" s="1"/>
      <c r="N3" s="1"/>
    </row>
    <row r="7" spans="1:14" ht="12.75">
      <c r="A7" s="1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</v>
      </c>
      <c r="N7" s="4" t="s">
        <v>13</v>
      </c>
    </row>
    <row r="8" spans="1:14" s="20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20" customFormat="1" ht="12.75">
      <c r="A9" s="2" t="s">
        <v>14</v>
      </c>
      <c r="B9" s="5">
        <f aca="true" t="shared" si="0" ref="B9:M9">B13*0.76</f>
        <v>159600</v>
      </c>
      <c r="C9" s="5">
        <f t="shared" si="0"/>
        <v>155800</v>
      </c>
      <c r="D9" s="5">
        <f t="shared" si="0"/>
        <v>163400</v>
      </c>
      <c r="E9" s="5">
        <f t="shared" si="0"/>
        <v>182400</v>
      </c>
      <c r="F9" s="5">
        <f t="shared" si="0"/>
        <v>197600</v>
      </c>
      <c r="G9" s="5">
        <f t="shared" si="0"/>
        <v>197600</v>
      </c>
      <c r="H9" s="5">
        <f t="shared" si="0"/>
        <v>205200</v>
      </c>
      <c r="I9" s="5">
        <f t="shared" si="0"/>
        <v>205200</v>
      </c>
      <c r="J9" s="5">
        <f t="shared" si="0"/>
        <v>197600</v>
      </c>
      <c r="K9" s="5">
        <f t="shared" si="0"/>
        <v>201400</v>
      </c>
      <c r="L9" s="5">
        <f t="shared" si="0"/>
        <v>193800</v>
      </c>
      <c r="M9" s="5">
        <f t="shared" si="0"/>
        <v>197600</v>
      </c>
      <c r="N9" s="6">
        <f>SUM(B9:M9)</f>
        <v>2257200</v>
      </c>
    </row>
    <row r="10" spans="1:14" s="20" customFormat="1" ht="12.75">
      <c r="A10" s="2" t="s">
        <v>15</v>
      </c>
      <c r="B10" s="5">
        <f aca="true" t="shared" si="1" ref="B10:M10">B9-B11</f>
        <v>141750</v>
      </c>
      <c r="C10" s="5">
        <f t="shared" si="1"/>
        <v>138375</v>
      </c>
      <c r="D10" s="5">
        <f t="shared" si="1"/>
        <v>145125</v>
      </c>
      <c r="E10" s="5">
        <f t="shared" si="1"/>
        <v>162000</v>
      </c>
      <c r="F10" s="5">
        <f t="shared" si="1"/>
        <v>175500</v>
      </c>
      <c r="G10" s="5">
        <f t="shared" si="1"/>
        <v>175500</v>
      </c>
      <c r="H10" s="5">
        <f t="shared" si="1"/>
        <v>182250</v>
      </c>
      <c r="I10" s="5">
        <f t="shared" si="1"/>
        <v>182250</v>
      </c>
      <c r="J10" s="5">
        <f t="shared" si="1"/>
        <v>175500</v>
      </c>
      <c r="K10" s="5">
        <f t="shared" si="1"/>
        <v>178875</v>
      </c>
      <c r="L10" s="5">
        <f t="shared" si="1"/>
        <v>172125</v>
      </c>
      <c r="M10" s="5">
        <f t="shared" si="1"/>
        <v>175500</v>
      </c>
      <c r="N10" s="6">
        <f>SUM(B10:M10)</f>
        <v>2004750</v>
      </c>
    </row>
    <row r="11" spans="1:14" s="20" customFormat="1" ht="12.75">
      <c r="A11" s="27" t="s">
        <v>16</v>
      </c>
      <c r="B11" s="28">
        <f>B13*B14</f>
        <v>17850</v>
      </c>
      <c r="C11" s="28">
        <f aca="true" t="shared" si="2" ref="C11:M11">C13*C14</f>
        <v>17425</v>
      </c>
      <c r="D11" s="28">
        <f t="shared" si="2"/>
        <v>18275</v>
      </c>
      <c r="E11" s="28">
        <f t="shared" si="2"/>
        <v>20400</v>
      </c>
      <c r="F11" s="28">
        <f t="shared" si="2"/>
        <v>22100</v>
      </c>
      <c r="G11" s="28">
        <f t="shared" si="2"/>
        <v>22100</v>
      </c>
      <c r="H11" s="28">
        <f t="shared" si="2"/>
        <v>22950</v>
      </c>
      <c r="I11" s="28">
        <f t="shared" si="2"/>
        <v>22950</v>
      </c>
      <c r="J11" s="28">
        <f t="shared" si="2"/>
        <v>22100</v>
      </c>
      <c r="K11" s="28">
        <f t="shared" si="2"/>
        <v>22525</v>
      </c>
      <c r="L11" s="28">
        <f t="shared" si="2"/>
        <v>21675</v>
      </c>
      <c r="M11" s="28">
        <f t="shared" si="2"/>
        <v>22100</v>
      </c>
      <c r="N11" s="28">
        <f>SUM(B11:M11)</f>
        <v>252450</v>
      </c>
    </row>
    <row r="12" spans="1:14" s="20" customFormat="1" ht="12.75">
      <c r="A12" s="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20" customFormat="1" ht="12.75">
      <c r="A13" s="8" t="s">
        <v>17</v>
      </c>
      <c r="B13" s="9">
        <v>210000</v>
      </c>
      <c r="C13" s="9">
        <v>205000</v>
      </c>
      <c r="D13" s="9">
        <v>215000</v>
      </c>
      <c r="E13" s="9">
        <v>240000</v>
      </c>
      <c r="F13" s="9">
        <v>260000</v>
      </c>
      <c r="G13" s="9">
        <v>260000</v>
      </c>
      <c r="H13" s="9">
        <v>270000</v>
      </c>
      <c r="I13" s="9">
        <v>270000</v>
      </c>
      <c r="J13" s="9">
        <v>260000</v>
      </c>
      <c r="K13" s="9">
        <v>265000</v>
      </c>
      <c r="L13" s="9">
        <v>255000</v>
      </c>
      <c r="M13" s="9">
        <v>260000</v>
      </c>
      <c r="N13" s="10">
        <f>SUM(B13:M13)</f>
        <v>2970000</v>
      </c>
    </row>
    <row r="14" spans="1:14" s="20" customFormat="1" ht="12.75">
      <c r="A14" s="8" t="s">
        <v>18</v>
      </c>
      <c r="B14" s="24">
        <v>0.085</v>
      </c>
      <c r="C14" s="24">
        <v>0.085</v>
      </c>
      <c r="D14" s="24">
        <v>0.085</v>
      </c>
      <c r="E14" s="24">
        <v>0.085</v>
      </c>
      <c r="F14" s="24">
        <v>0.085</v>
      </c>
      <c r="G14" s="24">
        <v>0.085</v>
      </c>
      <c r="H14" s="24">
        <v>0.085</v>
      </c>
      <c r="I14" s="24">
        <v>0.085</v>
      </c>
      <c r="J14" s="24">
        <v>0.085</v>
      </c>
      <c r="K14" s="24">
        <v>0.085</v>
      </c>
      <c r="L14" s="24">
        <v>0.085</v>
      </c>
      <c r="M14" s="24">
        <v>0.085</v>
      </c>
      <c r="N14" s="24">
        <v>0.085</v>
      </c>
    </row>
    <row r="15" spans="1:14" s="20" customFormat="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s="20" customFormat="1" ht="12.75">
      <c r="A16" s="2" t="s">
        <v>19</v>
      </c>
      <c r="B16" s="5">
        <f aca="true" t="shared" si="3" ref="B16:M16">B21*0.76</f>
        <v>15200</v>
      </c>
      <c r="C16" s="5">
        <f t="shared" si="3"/>
        <v>13680</v>
      </c>
      <c r="D16" s="5">
        <v>9312</v>
      </c>
      <c r="E16" s="5">
        <f t="shared" si="3"/>
        <v>19000</v>
      </c>
      <c r="F16" s="5">
        <f t="shared" si="3"/>
        <v>19000</v>
      </c>
      <c r="G16" s="5">
        <f t="shared" si="3"/>
        <v>20900</v>
      </c>
      <c r="H16" s="5">
        <f t="shared" si="3"/>
        <v>20900</v>
      </c>
      <c r="I16" s="5">
        <f t="shared" si="3"/>
        <v>19760</v>
      </c>
      <c r="J16" s="5">
        <f t="shared" si="3"/>
        <v>19760</v>
      </c>
      <c r="K16" s="5">
        <f t="shared" si="3"/>
        <v>19760</v>
      </c>
      <c r="L16" s="5">
        <f t="shared" si="3"/>
        <v>19000</v>
      </c>
      <c r="M16" s="5">
        <f t="shared" si="3"/>
        <v>16720</v>
      </c>
      <c r="N16" s="6">
        <f>SUM(B16:M16)</f>
        <v>212992</v>
      </c>
    </row>
    <row r="17" spans="1:14" s="20" customFormat="1" ht="12.75">
      <c r="A17" s="2" t="s">
        <v>20</v>
      </c>
      <c r="B17" s="5">
        <f aca="true" t="shared" si="4" ref="B17:M17">B16-B19</f>
        <v>13700</v>
      </c>
      <c r="C17" s="5">
        <f t="shared" si="4"/>
        <v>12330</v>
      </c>
      <c r="D17" s="5">
        <f t="shared" si="4"/>
        <v>7662</v>
      </c>
      <c r="E17" s="5">
        <f t="shared" si="4"/>
        <v>17125</v>
      </c>
      <c r="F17" s="5">
        <f t="shared" si="4"/>
        <v>17125</v>
      </c>
      <c r="G17" s="5">
        <f t="shared" si="4"/>
        <v>18837.5</v>
      </c>
      <c r="H17" s="5">
        <f t="shared" si="4"/>
        <v>18837.5</v>
      </c>
      <c r="I17" s="5">
        <f t="shared" si="4"/>
        <v>17810</v>
      </c>
      <c r="J17" s="5">
        <f t="shared" si="4"/>
        <v>17810</v>
      </c>
      <c r="K17" s="5">
        <f t="shared" si="4"/>
        <v>17810</v>
      </c>
      <c r="L17" s="5">
        <f t="shared" si="4"/>
        <v>17125</v>
      </c>
      <c r="M17" s="5">
        <f t="shared" si="4"/>
        <v>15070</v>
      </c>
      <c r="N17" s="6">
        <f>SUM(B17:M17)</f>
        <v>191242</v>
      </c>
    </row>
    <row r="18" spans="1:14" s="20" customFormat="1" ht="12.75">
      <c r="A18" s="2" t="s">
        <v>21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>SUM(B18:M18)</f>
        <v>0</v>
      </c>
    </row>
    <row r="19" spans="1:14" s="20" customFormat="1" ht="12.75">
      <c r="A19" s="27" t="s">
        <v>22</v>
      </c>
      <c r="B19" s="28">
        <f aca="true" t="shared" si="5" ref="B19:M19">B21*B22</f>
        <v>1500</v>
      </c>
      <c r="C19" s="28">
        <f t="shared" si="5"/>
        <v>1350</v>
      </c>
      <c r="D19" s="28">
        <f t="shared" si="5"/>
        <v>1650</v>
      </c>
      <c r="E19" s="28">
        <f t="shared" si="5"/>
        <v>1875</v>
      </c>
      <c r="F19" s="28">
        <f t="shared" si="5"/>
        <v>1875</v>
      </c>
      <c r="G19" s="28">
        <f t="shared" si="5"/>
        <v>2062.5</v>
      </c>
      <c r="H19" s="28">
        <f t="shared" si="5"/>
        <v>2062.5</v>
      </c>
      <c r="I19" s="28">
        <f t="shared" si="5"/>
        <v>1950</v>
      </c>
      <c r="J19" s="28">
        <f t="shared" si="5"/>
        <v>1950</v>
      </c>
      <c r="K19" s="28">
        <f t="shared" si="5"/>
        <v>1950</v>
      </c>
      <c r="L19" s="28">
        <f t="shared" si="5"/>
        <v>1875</v>
      </c>
      <c r="M19" s="28">
        <f t="shared" si="5"/>
        <v>1650</v>
      </c>
      <c r="N19" s="28">
        <f>SUM(B19:M19)</f>
        <v>21750</v>
      </c>
    </row>
    <row r="20" spans="1:14" s="20" customFormat="1" ht="12.75">
      <c r="A20" s="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s="20" customFormat="1" ht="12.75">
      <c r="A21" s="8" t="s">
        <v>23</v>
      </c>
      <c r="B21" s="9">
        <v>20000</v>
      </c>
      <c r="C21" s="9">
        <v>18000</v>
      </c>
      <c r="D21" s="9">
        <v>22000</v>
      </c>
      <c r="E21" s="9">
        <v>25000</v>
      </c>
      <c r="F21" s="9">
        <v>25000</v>
      </c>
      <c r="G21" s="9">
        <v>27500</v>
      </c>
      <c r="H21" s="9">
        <v>27500</v>
      </c>
      <c r="I21" s="9">
        <v>26000</v>
      </c>
      <c r="J21" s="9">
        <v>26000</v>
      </c>
      <c r="K21" s="9">
        <v>26000</v>
      </c>
      <c r="L21" s="9">
        <v>25000</v>
      </c>
      <c r="M21" s="9">
        <v>22000</v>
      </c>
      <c r="N21" s="10">
        <f>SUM(B21:M21)</f>
        <v>290000</v>
      </c>
    </row>
    <row r="22" spans="1:14" s="20" customFormat="1" ht="12.75">
      <c r="A22" s="8" t="s">
        <v>18</v>
      </c>
      <c r="B22" s="24">
        <v>0.075</v>
      </c>
      <c r="C22" s="24">
        <v>0.075</v>
      </c>
      <c r="D22" s="24">
        <v>0.075</v>
      </c>
      <c r="E22" s="24">
        <v>0.075</v>
      </c>
      <c r="F22" s="24">
        <v>0.075</v>
      </c>
      <c r="G22" s="24">
        <v>0.075</v>
      </c>
      <c r="H22" s="24">
        <v>0.075</v>
      </c>
      <c r="I22" s="24">
        <v>0.075</v>
      </c>
      <c r="J22" s="24">
        <v>0.075</v>
      </c>
      <c r="K22" s="24">
        <v>0.075</v>
      </c>
      <c r="L22" s="24">
        <v>0.075</v>
      </c>
      <c r="M22" s="24">
        <v>0.075</v>
      </c>
      <c r="N22" s="24">
        <v>0.075</v>
      </c>
    </row>
    <row r="23" spans="1:14" s="20" customFormat="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s="20" customFormat="1" ht="12.75">
      <c r="A24" s="8" t="s">
        <v>24</v>
      </c>
      <c r="B24" s="9">
        <v>500</v>
      </c>
      <c r="C24" s="9">
        <v>500</v>
      </c>
      <c r="D24" s="9">
        <v>500</v>
      </c>
      <c r="E24" s="9">
        <v>600</v>
      </c>
      <c r="F24" s="9">
        <v>800</v>
      </c>
      <c r="G24" s="9">
        <v>900</v>
      </c>
      <c r="H24" s="9">
        <v>900</v>
      </c>
      <c r="I24" s="9">
        <v>900</v>
      </c>
      <c r="J24" s="9">
        <v>800</v>
      </c>
      <c r="K24" s="9">
        <v>600</v>
      </c>
      <c r="L24" s="9">
        <v>500</v>
      </c>
      <c r="M24" s="9">
        <v>400</v>
      </c>
      <c r="N24" s="10">
        <f>SUM(B24:M24)</f>
        <v>7900</v>
      </c>
    </row>
    <row r="25" spans="1:14" s="33" customFormat="1" ht="12.75">
      <c r="A25" s="11" t="s">
        <v>25</v>
      </c>
      <c r="B25" s="12">
        <f aca="true" t="shared" si="6" ref="B25:M25">B24*0.8</f>
        <v>400</v>
      </c>
      <c r="C25" s="12">
        <f t="shared" si="6"/>
        <v>400</v>
      </c>
      <c r="D25" s="12">
        <f t="shared" si="6"/>
        <v>400</v>
      </c>
      <c r="E25" s="12">
        <f t="shared" si="6"/>
        <v>480</v>
      </c>
      <c r="F25" s="12">
        <f t="shared" si="6"/>
        <v>640</v>
      </c>
      <c r="G25" s="12">
        <f t="shared" si="6"/>
        <v>720</v>
      </c>
      <c r="H25" s="12">
        <f t="shared" si="6"/>
        <v>720</v>
      </c>
      <c r="I25" s="12">
        <f t="shared" si="6"/>
        <v>720</v>
      </c>
      <c r="J25" s="12">
        <f t="shared" si="6"/>
        <v>640</v>
      </c>
      <c r="K25" s="12">
        <f t="shared" si="6"/>
        <v>480</v>
      </c>
      <c r="L25" s="12">
        <f t="shared" si="6"/>
        <v>400</v>
      </c>
      <c r="M25" s="12">
        <f t="shared" si="6"/>
        <v>320</v>
      </c>
      <c r="N25" s="10">
        <f>SUM(B25:M25)</f>
        <v>6320</v>
      </c>
    </row>
    <row r="26" spans="1:14" s="20" customFormat="1" ht="12.75">
      <c r="A26" s="27" t="s">
        <v>26</v>
      </c>
      <c r="B26" s="28">
        <f>B24-B25</f>
        <v>100</v>
      </c>
      <c r="C26" s="28">
        <f aca="true" t="shared" si="7" ref="C26:M26">C24-C25</f>
        <v>100</v>
      </c>
      <c r="D26" s="28">
        <f t="shared" si="7"/>
        <v>100</v>
      </c>
      <c r="E26" s="28">
        <f t="shared" si="7"/>
        <v>120</v>
      </c>
      <c r="F26" s="28">
        <f t="shared" si="7"/>
        <v>160</v>
      </c>
      <c r="G26" s="28">
        <f t="shared" si="7"/>
        <v>180</v>
      </c>
      <c r="H26" s="28">
        <f t="shared" si="7"/>
        <v>180</v>
      </c>
      <c r="I26" s="28">
        <f t="shared" si="7"/>
        <v>180</v>
      </c>
      <c r="J26" s="28">
        <f t="shared" si="7"/>
        <v>160</v>
      </c>
      <c r="K26" s="28">
        <f t="shared" si="7"/>
        <v>120</v>
      </c>
      <c r="L26" s="28">
        <f t="shared" si="7"/>
        <v>100</v>
      </c>
      <c r="M26" s="28">
        <f t="shared" si="7"/>
        <v>80</v>
      </c>
      <c r="N26" s="28">
        <f>SUM(B26:M26)</f>
        <v>1580</v>
      </c>
    </row>
    <row r="27" spans="1:255" s="34" customFormat="1" ht="12.75">
      <c r="A27" s="14"/>
      <c r="B27" s="15">
        <v>0.2</v>
      </c>
      <c r="C27" s="15">
        <v>0.2</v>
      </c>
      <c r="D27" s="15">
        <v>0.2</v>
      </c>
      <c r="E27" s="15">
        <v>0.2</v>
      </c>
      <c r="F27" s="15">
        <v>0.2</v>
      </c>
      <c r="G27" s="15">
        <v>0.2</v>
      </c>
      <c r="H27" s="15">
        <v>0.2</v>
      </c>
      <c r="I27" s="15">
        <v>0.2</v>
      </c>
      <c r="J27" s="15">
        <v>0.2</v>
      </c>
      <c r="K27" s="15">
        <v>0.2</v>
      </c>
      <c r="L27" s="15">
        <v>0.2</v>
      </c>
      <c r="M27" s="15">
        <v>0.2</v>
      </c>
      <c r="N27" s="15">
        <v>0.2</v>
      </c>
      <c r="IU27" s="35"/>
    </row>
    <row r="28" spans="1:14" s="20" customFormat="1" ht="12.75">
      <c r="A28" s="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255" s="34" customFormat="1" ht="12.75">
      <c r="A29" s="8" t="s">
        <v>162</v>
      </c>
      <c r="B29" s="9">
        <v>600</v>
      </c>
      <c r="C29" s="9">
        <v>500</v>
      </c>
      <c r="D29" s="9">
        <v>700</v>
      </c>
      <c r="E29" s="9">
        <v>850</v>
      </c>
      <c r="F29" s="9">
        <v>1000</v>
      </c>
      <c r="G29" s="9">
        <v>1000</v>
      </c>
      <c r="H29" s="9">
        <v>1100</v>
      </c>
      <c r="I29" s="9">
        <v>1100</v>
      </c>
      <c r="J29" s="9">
        <v>1100</v>
      </c>
      <c r="K29" s="9">
        <v>1000</v>
      </c>
      <c r="L29" s="9">
        <v>900</v>
      </c>
      <c r="M29" s="9">
        <v>900</v>
      </c>
      <c r="N29" s="10">
        <f>SUM(B29:M29)</f>
        <v>10750</v>
      </c>
      <c r="IU29" s="35"/>
    </row>
    <row r="30" spans="1:14" s="33" customFormat="1" ht="12.75">
      <c r="A30" s="11" t="s">
        <v>163</v>
      </c>
      <c r="B30" s="12">
        <f>B29*0.75</f>
        <v>450</v>
      </c>
      <c r="C30" s="12">
        <f aca="true" t="shared" si="8" ref="C30:M30">C29*0.75</f>
        <v>375</v>
      </c>
      <c r="D30" s="12">
        <f t="shared" si="8"/>
        <v>525</v>
      </c>
      <c r="E30" s="12">
        <f t="shared" si="8"/>
        <v>637.5</v>
      </c>
      <c r="F30" s="12">
        <f t="shared" si="8"/>
        <v>750</v>
      </c>
      <c r="G30" s="12">
        <f t="shared" si="8"/>
        <v>750</v>
      </c>
      <c r="H30" s="12">
        <f t="shared" si="8"/>
        <v>825</v>
      </c>
      <c r="I30" s="12">
        <f t="shared" si="8"/>
        <v>825</v>
      </c>
      <c r="J30" s="12">
        <f t="shared" si="8"/>
        <v>825</v>
      </c>
      <c r="K30" s="12">
        <f t="shared" si="8"/>
        <v>750</v>
      </c>
      <c r="L30" s="12">
        <f t="shared" si="8"/>
        <v>675</v>
      </c>
      <c r="M30" s="12">
        <f t="shared" si="8"/>
        <v>675</v>
      </c>
      <c r="N30" s="10">
        <f>SUM(B30:M30)</f>
        <v>8062.5</v>
      </c>
    </row>
    <row r="31" spans="1:14" s="20" customFormat="1" ht="12.75">
      <c r="A31" s="27" t="s">
        <v>164</v>
      </c>
      <c r="B31" s="28">
        <f>B29-B30</f>
        <v>150</v>
      </c>
      <c r="C31" s="28">
        <f>C29-C30</f>
        <v>125</v>
      </c>
      <c r="D31" s="28">
        <f aca="true" t="shared" si="9" ref="D31:M31">D29-D30</f>
        <v>175</v>
      </c>
      <c r="E31" s="28">
        <f t="shared" si="9"/>
        <v>212.5</v>
      </c>
      <c r="F31" s="28">
        <f t="shared" si="9"/>
        <v>250</v>
      </c>
      <c r="G31" s="28">
        <f t="shared" si="9"/>
        <v>250</v>
      </c>
      <c r="H31" s="28">
        <f t="shared" si="9"/>
        <v>275</v>
      </c>
      <c r="I31" s="28">
        <f t="shared" si="9"/>
        <v>275</v>
      </c>
      <c r="J31" s="28">
        <f t="shared" si="9"/>
        <v>275</v>
      </c>
      <c r="K31" s="28">
        <f t="shared" si="9"/>
        <v>250</v>
      </c>
      <c r="L31" s="28">
        <f t="shared" si="9"/>
        <v>225</v>
      </c>
      <c r="M31" s="28">
        <f t="shared" si="9"/>
        <v>225</v>
      </c>
      <c r="N31" s="28">
        <f>SUM(B31:M31)</f>
        <v>2687.5</v>
      </c>
    </row>
    <row r="32" spans="1:14" s="20" customFormat="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255" s="34" customFormat="1" ht="12.75">
      <c r="A33" s="8" t="s">
        <v>27</v>
      </c>
      <c r="B33" s="9">
        <v>30000</v>
      </c>
      <c r="C33" s="9">
        <v>25000</v>
      </c>
      <c r="D33" s="9">
        <v>27500</v>
      </c>
      <c r="E33" s="9">
        <v>33000</v>
      </c>
      <c r="F33" s="9">
        <v>37000</v>
      </c>
      <c r="G33" s="9">
        <v>41000</v>
      </c>
      <c r="H33" s="9">
        <v>42000</v>
      </c>
      <c r="I33" s="9">
        <v>42000</v>
      </c>
      <c r="J33" s="9">
        <v>39000</v>
      </c>
      <c r="K33" s="9">
        <v>36000</v>
      </c>
      <c r="L33" s="9">
        <v>36000</v>
      </c>
      <c r="M33" s="9">
        <v>37500</v>
      </c>
      <c r="N33" s="10">
        <f>SUM(B33:M33)</f>
        <v>426000</v>
      </c>
      <c r="IU33" s="35"/>
    </row>
    <row r="34" spans="1:14" s="33" customFormat="1" ht="12.75">
      <c r="A34" s="11" t="s">
        <v>28</v>
      </c>
      <c r="B34" s="12">
        <f>B33*0.8</f>
        <v>24000</v>
      </c>
      <c r="C34" s="12">
        <f aca="true" t="shared" si="10" ref="C34:M34">C33*0.8</f>
        <v>20000</v>
      </c>
      <c r="D34" s="12">
        <f t="shared" si="10"/>
        <v>22000</v>
      </c>
      <c r="E34" s="12">
        <f t="shared" si="10"/>
        <v>26400</v>
      </c>
      <c r="F34" s="12">
        <f t="shared" si="10"/>
        <v>29600</v>
      </c>
      <c r="G34" s="12">
        <f t="shared" si="10"/>
        <v>32800</v>
      </c>
      <c r="H34" s="12">
        <f t="shared" si="10"/>
        <v>33600</v>
      </c>
      <c r="I34" s="12">
        <f t="shared" si="10"/>
        <v>33600</v>
      </c>
      <c r="J34" s="12">
        <f t="shared" si="10"/>
        <v>31200</v>
      </c>
      <c r="K34" s="12">
        <f t="shared" si="10"/>
        <v>28800</v>
      </c>
      <c r="L34" s="12">
        <f t="shared" si="10"/>
        <v>28800</v>
      </c>
      <c r="M34" s="12">
        <f t="shared" si="10"/>
        <v>30000</v>
      </c>
      <c r="N34" s="10">
        <f>SUM(B34:M34)</f>
        <v>340800</v>
      </c>
    </row>
    <row r="35" spans="1:14" s="20" customFormat="1" ht="12.75">
      <c r="A35" s="27" t="s">
        <v>29</v>
      </c>
      <c r="B35" s="28">
        <f>B33-B34</f>
        <v>6000</v>
      </c>
      <c r="C35" s="28">
        <f aca="true" t="shared" si="11" ref="C35:M35">C33-C34</f>
        <v>5000</v>
      </c>
      <c r="D35" s="28">
        <f t="shared" si="11"/>
        <v>5500</v>
      </c>
      <c r="E35" s="28">
        <f t="shared" si="11"/>
        <v>6600</v>
      </c>
      <c r="F35" s="28">
        <f t="shared" si="11"/>
        <v>7400</v>
      </c>
      <c r="G35" s="28">
        <f t="shared" si="11"/>
        <v>8200</v>
      </c>
      <c r="H35" s="28">
        <f t="shared" si="11"/>
        <v>8400</v>
      </c>
      <c r="I35" s="28">
        <f t="shared" si="11"/>
        <v>8400</v>
      </c>
      <c r="J35" s="28">
        <f t="shared" si="11"/>
        <v>7800</v>
      </c>
      <c r="K35" s="28">
        <f t="shared" si="11"/>
        <v>7200</v>
      </c>
      <c r="L35" s="28">
        <f t="shared" si="11"/>
        <v>7200</v>
      </c>
      <c r="M35" s="28">
        <f t="shared" si="11"/>
        <v>7500</v>
      </c>
      <c r="N35" s="28">
        <f>SUM(B35:M35)</f>
        <v>85200</v>
      </c>
    </row>
    <row r="36" spans="1:14" s="34" customFormat="1" ht="12.75">
      <c r="A36" s="14"/>
      <c r="B36" s="15">
        <f>B35/B33</f>
        <v>0.2</v>
      </c>
      <c r="C36" s="15">
        <f aca="true" t="shared" si="12" ref="C36:N36">C35/C33</f>
        <v>0.2</v>
      </c>
      <c r="D36" s="15">
        <f t="shared" si="12"/>
        <v>0.2</v>
      </c>
      <c r="E36" s="15">
        <f t="shared" si="12"/>
        <v>0.2</v>
      </c>
      <c r="F36" s="15">
        <f t="shared" si="12"/>
        <v>0.2</v>
      </c>
      <c r="G36" s="15">
        <f t="shared" si="12"/>
        <v>0.2</v>
      </c>
      <c r="H36" s="15">
        <f t="shared" si="12"/>
        <v>0.2</v>
      </c>
      <c r="I36" s="15">
        <f t="shared" si="12"/>
        <v>0.2</v>
      </c>
      <c r="J36" s="15">
        <f t="shared" si="12"/>
        <v>0.2</v>
      </c>
      <c r="K36" s="15">
        <f t="shared" si="12"/>
        <v>0.2</v>
      </c>
      <c r="L36" s="15">
        <f t="shared" si="12"/>
        <v>0.2</v>
      </c>
      <c r="M36" s="15">
        <f t="shared" si="12"/>
        <v>0.2</v>
      </c>
      <c r="N36" s="15">
        <f t="shared" si="12"/>
        <v>0.2</v>
      </c>
    </row>
    <row r="37" spans="1:14" s="20" customFormat="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255" s="34" customFormat="1" ht="12.75">
      <c r="A38" s="8" t="s">
        <v>30</v>
      </c>
      <c r="B38" s="9">
        <v>37000</v>
      </c>
      <c r="C38" s="9">
        <v>34000</v>
      </c>
      <c r="D38" s="9">
        <v>35000</v>
      </c>
      <c r="E38" s="9">
        <v>42000</v>
      </c>
      <c r="F38" s="9">
        <v>45000</v>
      </c>
      <c r="G38" s="9">
        <v>44000</v>
      </c>
      <c r="H38" s="9">
        <v>44000</v>
      </c>
      <c r="I38" s="9">
        <v>42000</v>
      </c>
      <c r="J38" s="9">
        <v>40000</v>
      </c>
      <c r="K38" s="9">
        <v>40000</v>
      </c>
      <c r="L38" s="9">
        <v>39000</v>
      </c>
      <c r="M38" s="9">
        <v>40000</v>
      </c>
      <c r="N38" s="10">
        <f>SUM(B38:M38)</f>
        <v>482000</v>
      </c>
      <c r="IU38" s="35"/>
    </row>
    <row r="39" spans="1:255" s="34" customFormat="1" ht="12.75">
      <c r="A39" s="8" t="s">
        <v>31</v>
      </c>
      <c r="B39" s="9">
        <v>3000</v>
      </c>
      <c r="C39" s="9">
        <v>1500</v>
      </c>
      <c r="D39" s="9">
        <v>1500</v>
      </c>
      <c r="E39" s="9">
        <v>1500</v>
      </c>
      <c r="F39" s="9">
        <v>3000</v>
      </c>
      <c r="G39" s="9">
        <v>1500</v>
      </c>
      <c r="H39" s="9">
        <v>1500</v>
      </c>
      <c r="I39" s="9">
        <v>1500</v>
      </c>
      <c r="J39" s="9">
        <v>1500</v>
      </c>
      <c r="K39" s="9">
        <v>3000</v>
      </c>
      <c r="L39" s="9">
        <v>1500</v>
      </c>
      <c r="M39" s="9">
        <v>1500</v>
      </c>
      <c r="N39" s="10">
        <f>SUM(B39:M39)</f>
        <v>22500</v>
      </c>
      <c r="IU39" s="35"/>
    </row>
    <row r="40" spans="1:14" s="20" customFormat="1" ht="12.75">
      <c r="A40" s="2" t="s">
        <v>32</v>
      </c>
      <c r="B40" s="12">
        <f>B38*0.84</f>
        <v>31080</v>
      </c>
      <c r="C40" s="12">
        <f aca="true" t="shared" si="13" ref="C40:M40">C38*0.84</f>
        <v>28560</v>
      </c>
      <c r="D40" s="12">
        <f t="shared" si="13"/>
        <v>29400</v>
      </c>
      <c r="E40" s="12">
        <f t="shared" si="13"/>
        <v>35280</v>
      </c>
      <c r="F40" s="12">
        <f t="shared" si="13"/>
        <v>37800</v>
      </c>
      <c r="G40" s="12">
        <f t="shared" si="13"/>
        <v>36960</v>
      </c>
      <c r="H40" s="12">
        <f t="shared" si="13"/>
        <v>36960</v>
      </c>
      <c r="I40" s="12">
        <f t="shared" si="13"/>
        <v>35280</v>
      </c>
      <c r="J40" s="12">
        <f t="shared" si="13"/>
        <v>33600</v>
      </c>
      <c r="K40" s="12">
        <f t="shared" si="13"/>
        <v>33600</v>
      </c>
      <c r="L40" s="12">
        <f t="shared" si="13"/>
        <v>32760</v>
      </c>
      <c r="M40" s="12">
        <f t="shared" si="13"/>
        <v>33600</v>
      </c>
      <c r="N40" s="10">
        <f>SUM(B40:M40)</f>
        <v>404880</v>
      </c>
    </row>
    <row r="41" spans="1:14" s="20" customFormat="1" ht="12.75">
      <c r="A41" s="27" t="s">
        <v>33</v>
      </c>
      <c r="B41" s="28">
        <f>(B38+B39)-B40</f>
        <v>8920</v>
      </c>
      <c r="C41" s="28">
        <f aca="true" t="shared" si="14" ref="C41:N41">(C38+C39)-C40</f>
        <v>6940</v>
      </c>
      <c r="D41" s="28">
        <f t="shared" si="14"/>
        <v>7100</v>
      </c>
      <c r="E41" s="28">
        <f t="shared" si="14"/>
        <v>8220</v>
      </c>
      <c r="F41" s="28">
        <f t="shared" si="14"/>
        <v>10200</v>
      </c>
      <c r="G41" s="28">
        <f t="shared" si="14"/>
        <v>8540</v>
      </c>
      <c r="H41" s="28">
        <f t="shared" si="14"/>
        <v>8540</v>
      </c>
      <c r="I41" s="28">
        <f t="shared" si="14"/>
        <v>8220</v>
      </c>
      <c r="J41" s="28">
        <f t="shared" si="14"/>
        <v>7900</v>
      </c>
      <c r="K41" s="28">
        <f t="shared" si="14"/>
        <v>9400</v>
      </c>
      <c r="L41" s="28">
        <f t="shared" si="14"/>
        <v>7740</v>
      </c>
      <c r="M41" s="28">
        <f t="shared" si="14"/>
        <v>7900</v>
      </c>
      <c r="N41" s="28">
        <f t="shared" si="14"/>
        <v>99620</v>
      </c>
    </row>
    <row r="42" spans="1:14" s="34" customFormat="1" ht="12.75">
      <c r="A42" s="14"/>
      <c r="B42" s="15">
        <f>B41/B38</f>
        <v>0.2410810810810811</v>
      </c>
      <c r="C42" s="15">
        <f aca="true" t="shared" si="15" ref="C42:N42">C41/C38</f>
        <v>0.20411764705882354</v>
      </c>
      <c r="D42" s="15">
        <f t="shared" si="15"/>
        <v>0.20285714285714285</v>
      </c>
      <c r="E42" s="15">
        <f t="shared" si="15"/>
        <v>0.1957142857142857</v>
      </c>
      <c r="F42" s="15">
        <f t="shared" si="15"/>
        <v>0.22666666666666666</v>
      </c>
      <c r="G42" s="15">
        <f t="shared" si="15"/>
        <v>0.1940909090909091</v>
      </c>
      <c r="H42" s="15">
        <f t="shared" si="15"/>
        <v>0.1940909090909091</v>
      </c>
      <c r="I42" s="15">
        <f t="shared" si="15"/>
        <v>0.1957142857142857</v>
      </c>
      <c r="J42" s="15">
        <f t="shared" si="15"/>
        <v>0.1975</v>
      </c>
      <c r="K42" s="15">
        <f t="shared" si="15"/>
        <v>0.235</v>
      </c>
      <c r="L42" s="15">
        <f t="shared" si="15"/>
        <v>0.19846153846153847</v>
      </c>
      <c r="M42" s="15">
        <f t="shared" si="15"/>
        <v>0.1975</v>
      </c>
      <c r="N42" s="15">
        <f t="shared" si="15"/>
        <v>0.2066804979253112</v>
      </c>
    </row>
    <row r="43" spans="1:14" s="20" customFormat="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255" s="34" customFormat="1" ht="12.75">
      <c r="A44" s="8" t="s">
        <v>34</v>
      </c>
      <c r="B44" s="9">
        <v>13000</v>
      </c>
      <c r="C44" s="9">
        <v>12500</v>
      </c>
      <c r="D44" s="9">
        <v>14000</v>
      </c>
      <c r="E44" s="9">
        <v>17500</v>
      </c>
      <c r="F44" s="9">
        <v>18250</v>
      </c>
      <c r="G44" s="9">
        <v>20500</v>
      </c>
      <c r="H44" s="9">
        <v>19500</v>
      </c>
      <c r="I44" s="9">
        <v>19500</v>
      </c>
      <c r="J44" s="9">
        <v>18500</v>
      </c>
      <c r="K44" s="9">
        <v>17500</v>
      </c>
      <c r="L44" s="9">
        <v>17250</v>
      </c>
      <c r="M44" s="9">
        <v>17850</v>
      </c>
      <c r="N44" s="10">
        <f>SUM(B44:M44)</f>
        <v>205850</v>
      </c>
      <c r="IU44" s="35"/>
    </row>
    <row r="45" spans="1:14" s="20" customFormat="1" ht="12.75">
      <c r="A45" s="2" t="s">
        <v>35</v>
      </c>
      <c r="B45" s="12">
        <f>B44*0.6</f>
        <v>7800</v>
      </c>
      <c r="C45" s="12">
        <f aca="true" t="shared" si="16" ref="C45:M45">C44*0.6</f>
        <v>7500</v>
      </c>
      <c r="D45" s="12">
        <f t="shared" si="16"/>
        <v>8400</v>
      </c>
      <c r="E45" s="12">
        <f t="shared" si="16"/>
        <v>10500</v>
      </c>
      <c r="F45" s="12">
        <f t="shared" si="16"/>
        <v>10950</v>
      </c>
      <c r="G45" s="12">
        <f t="shared" si="16"/>
        <v>12300</v>
      </c>
      <c r="H45" s="12">
        <f t="shared" si="16"/>
        <v>11700</v>
      </c>
      <c r="I45" s="12">
        <f t="shared" si="16"/>
        <v>11700</v>
      </c>
      <c r="J45" s="12">
        <f t="shared" si="16"/>
        <v>11100</v>
      </c>
      <c r="K45" s="12">
        <f t="shared" si="16"/>
        <v>10500</v>
      </c>
      <c r="L45" s="12">
        <f t="shared" si="16"/>
        <v>10350</v>
      </c>
      <c r="M45" s="12">
        <f t="shared" si="16"/>
        <v>10710</v>
      </c>
      <c r="N45" s="10">
        <f>SUM(B45:M45)</f>
        <v>123510</v>
      </c>
    </row>
    <row r="46" spans="1:14" s="20" customFormat="1" ht="12.75">
      <c r="A46" s="27" t="s">
        <v>36</v>
      </c>
      <c r="B46" s="28">
        <f>B44-B45</f>
        <v>5200</v>
      </c>
      <c r="C46" s="28">
        <f aca="true" t="shared" si="17" ref="C46:M46">C44-C45</f>
        <v>5000</v>
      </c>
      <c r="D46" s="28">
        <f t="shared" si="17"/>
        <v>5600</v>
      </c>
      <c r="E46" s="28">
        <f t="shared" si="17"/>
        <v>7000</v>
      </c>
      <c r="F46" s="28">
        <f t="shared" si="17"/>
        <v>7300</v>
      </c>
      <c r="G46" s="28">
        <f t="shared" si="17"/>
        <v>8200</v>
      </c>
      <c r="H46" s="28">
        <f t="shared" si="17"/>
        <v>7800</v>
      </c>
      <c r="I46" s="28">
        <f t="shared" si="17"/>
        <v>7800</v>
      </c>
      <c r="J46" s="28">
        <f t="shared" si="17"/>
        <v>7400</v>
      </c>
      <c r="K46" s="28">
        <f t="shared" si="17"/>
        <v>7000</v>
      </c>
      <c r="L46" s="28">
        <f t="shared" si="17"/>
        <v>6900</v>
      </c>
      <c r="M46" s="28">
        <f t="shared" si="17"/>
        <v>7140</v>
      </c>
      <c r="N46" s="28">
        <f>SUM(B46:M46)</f>
        <v>82340</v>
      </c>
    </row>
    <row r="47" spans="1:14" s="34" customFormat="1" ht="12.75">
      <c r="A47" s="14"/>
      <c r="B47" s="15">
        <f>B46/B44</f>
        <v>0.4</v>
      </c>
      <c r="C47" s="15">
        <f aca="true" t="shared" si="18" ref="C47:N47">C46/C44</f>
        <v>0.4</v>
      </c>
      <c r="D47" s="15">
        <f t="shared" si="18"/>
        <v>0.4</v>
      </c>
      <c r="E47" s="15">
        <f t="shared" si="18"/>
        <v>0.4</v>
      </c>
      <c r="F47" s="15">
        <f t="shared" si="18"/>
        <v>0.4</v>
      </c>
      <c r="G47" s="15">
        <f t="shared" si="18"/>
        <v>0.4</v>
      </c>
      <c r="H47" s="15">
        <f t="shared" si="18"/>
        <v>0.4</v>
      </c>
      <c r="I47" s="15">
        <f t="shared" si="18"/>
        <v>0.4</v>
      </c>
      <c r="J47" s="15">
        <f t="shared" si="18"/>
        <v>0.4</v>
      </c>
      <c r="K47" s="15">
        <f t="shared" si="18"/>
        <v>0.4</v>
      </c>
      <c r="L47" s="15">
        <f t="shared" si="18"/>
        <v>0.4</v>
      </c>
      <c r="M47" s="15">
        <f t="shared" si="18"/>
        <v>0.4</v>
      </c>
      <c r="N47" s="15">
        <f t="shared" si="18"/>
        <v>0.4</v>
      </c>
    </row>
    <row r="48" spans="1:14" s="20" customFormat="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255" s="34" customFormat="1" ht="12.75">
      <c r="A49" s="8" t="s">
        <v>37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10">
        <f>SUM(B49:M49)</f>
        <v>0</v>
      </c>
      <c r="IU49" s="35"/>
    </row>
    <row r="50" spans="1:14" s="20" customFormat="1" ht="12.75">
      <c r="A50" s="2" t="s">
        <v>38</v>
      </c>
      <c r="B50" s="12">
        <f aca="true" t="shared" si="19" ref="B50:M50">B49-B51</f>
        <v>0</v>
      </c>
      <c r="C50" s="12">
        <f t="shared" si="19"/>
        <v>0</v>
      </c>
      <c r="D50" s="12">
        <f t="shared" si="19"/>
        <v>0</v>
      </c>
      <c r="E50" s="12">
        <f t="shared" si="19"/>
        <v>0</v>
      </c>
      <c r="F50" s="12">
        <f t="shared" si="19"/>
        <v>0</v>
      </c>
      <c r="G50" s="12">
        <f t="shared" si="19"/>
        <v>0</v>
      </c>
      <c r="H50" s="12">
        <f t="shared" si="19"/>
        <v>0</v>
      </c>
      <c r="I50" s="12">
        <f t="shared" si="19"/>
        <v>0</v>
      </c>
      <c r="J50" s="12">
        <f t="shared" si="19"/>
        <v>0</v>
      </c>
      <c r="K50" s="12">
        <f t="shared" si="19"/>
        <v>0</v>
      </c>
      <c r="L50" s="12">
        <f t="shared" si="19"/>
        <v>0</v>
      </c>
      <c r="M50" s="12">
        <f t="shared" si="19"/>
        <v>0</v>
      </c>
      <c r="N50" s="6">
        <f>SUM(B50:M50)</f>
        <v>0</v>
      </c>
    </row>
    <row r="51" spans="1:14" s="20" customFormat="1" ht="12.75">
      <c r="A51" s="2" t="s">
        <v>39</v>
      </c>
      <c r="B51" s="6">
        <f aca="true" t="shared" si="20" ref="B51:M51">B49*B52</f>
        <v>0</v>
      </c>
      <c r="C51" s="6">
        <f t="shared" si="20"/>
        <v>0</v>
      </c>
      <c r="D51" s="6">
        <f t="shared" si="20"/>
        <v>0</v>
      </c>
      <c r="E51" s="6">
        <f t="shared" si="20"/>
        <v>0</v>
      </c>
      <c r="F51" s="6">
        <f t="shared" si="20"/>
        <v>0</v>
      </c>
      <c r="G51" s="6">
        <f t="shared" si="20"/>
        <v>0</v>
      </c>
      <c r="H51" s="6">
        <f t="shared" si="20"/>
        <v>0</v>
      </c>
      <c r="I51" s="6">
        <f t="shared" si="20"/>
        <v>0</v>
      </c>
      <c r="J51" s="6">
        <f t="shared" si="20"/>
        <v>0</v>
      </c>
      <c r="K51" s="6">
        <f t="shared" si="20"/>
        <v>0</v>
      </c>
      <c r="L51" s="6">
        <f t="shared" si="20"/>
        <v>0</v>
      </c>
      <c r="M51" s="6">
        <f t="shared" si="20"/>
        <v>0</v>
      </c>
      <c r="N51" s="6">
        <f>SUM(B51:M51)</f>
        <v>0</v>
      </c>
    </row>
    <row r="52" spans="1:14" s="34" customFormat="1" ht="12.75">
      <c r="A52" s="14"/>
      <c r="B52" s="15">
        <v>0</v>
      </c>
      <c r="C52" s="15">
        <f aca="true" t="shared" si="21" ref="C52:M52">B52</f>
        <v>0</v>
      </c>
      <c r="D52" s="15">
        <f t="shared" si="21"/>
        <v>0</v>
      </c>
      <c r="E52" s="15">
        <f t="shared" si="21"/>
        <v>0</v>
      </c>
      <c r="F52" s="15">
        <f t="shared" si="21"/>
        <v>0</v>
      </c>
      <c r="G52" s="15">
        <f t="shared" si="21"/>
        <v>0</v>
      </c>
      <c r="H52" s="15">
        <f t="shared" si="21"/>
        <v>0</v>
      </c>
      <c r="I52" s="15">
        <f t="shared" si="21"/>
        <v>0</v>
      </c>
      <c r="J52" s="15">
        <f t="shared" si="21"/>
        <v>0</v>
      </c>
      <c r="K52" s="15">
        <f t="shared" si="21"/>
        <v>0</v>
      </c>
      <c r="L52" s="15">
        <f t="shared" si="21"/>
        <v>0</v>
      </c>
      <c r="M52" s="15">
        <f t="shared" si="21"/>
        <v>0</v>
      </c>
      <c r="N52" s="15" t="e">
        <f>N51/N49</f>
        <v>#DIV/0!</v>
      </c>
    </row>
    <row r="53" spans="1:14" s="20" customFormat="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255" s="34" customFormat="1" ht="12.75">
      <c r="A54" s="8" t="s">
        <v>40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0">
        <f>SUM(B54:M54)</f>
        <v>0</v>
      </c>
      <c r="IU54" s="35"/>
    </row>
    <row r="55" spans="1:255" s="34" customFormat="1" ht="12.75">
      <c r="A55" s="8" t="s">
        <v>41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0">
        <f>SUM(B55:M55)</f>
        <v>0</v>
      </c>
      <c r="IU55" s="35"/>
    </row>
    <row r="56" spans="1:14" s="20" customFormat="1" ht="12.75">
      <c r="A56" s="2" t="s">
        <v>42</v>
      </c>
      <c r="B56" s="6">
        <f aca="true" t="shared" si="22" ref="B56:M56">B54-B55</f>
        <v>0</v>
      </c>
      <c r="C56" s="6">
        <f t="shared" si="22"/>
        <v>0</v>
      </c>
      <c r="D56" s="6">
        <f t="shared" si="22"/>
        <v>0</v>
      </c>
      <c r="E56" s="6">
        <f t="shared" si="22"/>
        <v>0</v>
      </c>
      <c r="F56" s="6">
        <f t="shared" si="22"/>
        <v>0</v>
      </c>
      <c r="G56" s="6">
        <f t="shared" si="22"/>
        <v>0</v>
      </c>
      <c r="H56" s="6">
        <f t="shared" si="22"/>
        <v>0</v>
      </c>
      <c r="I56" s="6">
        <f t="shared" si="22"/>
        <v>0</v>
      </c>
      <c r="J56" s="6">
        <f t="shared" si="22"/>
        <v>0</v>
      </c>
      <c r="K56" s="6">
        <f t="shared" si="22"/>
        <v>0</v>
      </c>
      <c r="L56" s="6">
        <f t="shared" si="22"/>
        <v>0</v>
      </c>
      <c r="M56" s="6">
        <f t="shared" si="22"/>
        <v>0</v>
      </c>
      <c r="N56" s="6">
        <f>SUM(B56:M56)</f>
        <v>0</v>
      </c>
    </row>
    <row r="57" spans="1:14" s="20" customFormat="1" ht="12.75">
      <c r="A57" s="2"/>
      <c r="B57" s="7">
        <v>0</v>
      </c>
      <c r="C57" s="7">
        <v>0</v>
      </c>
      <c r="D57" s="7" t="e">
        <f aca="true" t="shared" si="23" ref="D57:N57">D56/D54</f>
        <v>#DIV/0!</v>
      </c>
      <c r="E57" s="7" t="e">
        <f t="shared" si="23"/>
        <v>#DIV/0!</v>
      </c>
      <c r="F57" s="7" t="e">
        <f t="shared" si="23"/>
        <v>#DIV/0!</v>
      </c>
      <c r="G57" s="7" t="e">
        <f t="shared" si="23"/>
        <v>#DIV/0!</v>
      </c>
      <c r="H57" s="7" t="e">
        <f t="shared" si="23"/>
        <v>#DIV/0!</v>
      </c>
      <c r="I57" s="7" t="e">
        <f t="shared" si="23"/>
        <v>#DIV/0!</v>
      </c>
      <c r="J57" s="7" t="e">
        <f t="shared" si="23"/>
        <v>#DIV/0!</v>
      </c>
      <c r="K57" s="7" t="e">
        <f t="shared" si="23"/>
        <v>#DIV/0!</v>
      </c>
      <c r="L57" s="7" t="e">
        <f t="shared" si="23"/>
        <v>#DIV/0!</v>
      </c>
      <c r="M57" s="7" t="e">
        <f t="shared" si="23"/>
        <v>#DIV/0!</v>
      </c>
      <c r="N57" s="7" t="e">
        <f t="shared" si="23"/>
        <v>#DIV/0!</v>
      </c>
    </row>
    <row r="58" spans="1:14" s="20" customFormat="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255" s="34" customFormat="1" ht="12.75">
      <c r="A59" s="8" t="s">
        <v>43</v>
      </c>
      <c r="B59" s="9">
        <v>8000</v>
      </c>
      <c r="C59" s="9">
        <v>7850</v>
      </c>
      <c r="D59" s="9">
        <v>9000</v>
      </c>
      <c r="E59" s="9">
        <v>9500</v>
      </c>
      <c r="F59" s="9">
        <v>10500</v>
      </c>
      <c r="G59" s="9">
        <v>11000</v>
      </c>
      <c r="H59" s="9">
        <v>11500</v>
      </c>
      <c r="I59" s="9">
        <v>11500</v>
      </c>
      <c r="J59" s="9">
        <v>10500</v>
      </c>
      <c r="K59" s="9">
        <v>9800</v>
      </c>
      <c r="L59" s="9">
        <v>9000</v>
      </c>
      <c r="M59" s="9">
        <v>9000</v>
      </c>
      <c r="N59" s="10">
        <f>SUM(B59:M59)</f>
        <v>117150</v>
      </c>
      <c r="IU59" s="35"/>
    </row>
    <row r="60" spans="1:14" s="20" customFormat="1" ht="12.75">
      <c r="A60" s="2" t="s">
        <v>44</v>
      </c>
      <c r="B60" s="12">
        <f>B59*0.45</f>
        <v>3600</v>
      </c>
      <c r="C60" s="12">
        <f aca="true" t="shared" si="24" ref="C60:M60">C59*0.45</f>
        <v>3532.5</v>
      </c>
      <c r="D60" s="12">
        <f t="shared" si="24"/>
        <v>4050</v>
      </c>
      <c r="E60" s="12">
        <f t="shared" si="24"/>
        <v>4275</v>
      </c>
      <c r="F60" s="12">
        <f t="shared" si="24"/>
        <v>4725</v>
      </c>
      <c r="G60" s="12">
        <f t="shared" si="24"/>
        <v>4950</v>
      </c>
      <c r="H60" s="12">
        <f t="shared" si="24"/>
        <v>5175</v>
      </c>
      <c r="I60" s="12">
        <f t="shared" si="24"/>
        <v>5175</v>
      </c>
      <c r="J60" s="12">
        <f t="shared" si="24"/>
        <v>4725</v>
      </c>
      <c r="K60" s="12">
        <f t="shared" si="24"/>
        <v>4410</v>
      </c>
      <c r="L60" s="12">
        <f t="shared" si="24"/>
        <v>4050</v>
      </c>
      <c r="M60" s="12">
        <f t="shared" si="24"/>
        <v>4050</v>
      </c>
      <c r="N60" s="10">
        <f>SUM(B60:M60)</f>
        <v>52717.5</v>
      </c>
    </row>
    <row r="61" spans="1:14" s="20" customFormat="1" ht="12.75">
      <c r="A61" s="27" t="s">
        <v>45</v>
      </c>
      <c r="B61" s="28">
        <f>B59-B60</f>
        <v>4400</v>
      </c>
      <c r="C61" s="28">
        <f aca="true" t="shared" si="25" ref="C61:M61">C59-C60</f>
        <v>4317.5</v>
      </c>
      <c r="D61" s="28">
        <f t="shared" si="25"/>
        <v>4950</v>
      </c>
      <c r="E61" s="28">
        <f t="shared" si="25"/>
        <v>5225</v>
      </c>
      <c r="F61" s="28">
        <f t="shared" si="25"/>
        <v>5775</v>
      </c>
      <c r="G61" s="28">
        <f t="shared" si="25"/>
        <v>6050</v>
      </c>
      <c r="H61" s="28">
        <f t="shared" si="25"/>
        <v>6325</v>
      </c>
      <c r="I61" s="28">
        <f t="shared" si="25"/>
        <v>6325</v>
      </c>
      <c r="J61" s="28">
        <f t="shared" si="25"/>
        <v>5775</v>
      </c>
      <c r="K61" s="28">
        <f t="shared" si="25"/>
        <v>5390</v>
      </c>
      <c r="L61" s="28">
        <f t="shared" si="25"/>
        <v>4950</v>
      </c>
      <c r="M61" s="28">
        <f t="shared" si="25"/>
        <v>4950</v>
      </c>
      <c r="N61" s="28">
        <f>SUM(B61:M61)</f>
        <v>64432.5</v>
      </c>
    </row>
    <row r="62" spans="1:14" s="20" customFormat="1" ht="12.75">
      <c r="A62" s="2"/>
      <c r="B62" s="15">
        <f>B61/B59</f>
        <v>0.55</v>
      </c>
      <c r="C62" s="15">
        <f>C61/C59</f>
        <v>0.55</v>
      </c>
      <c r="D62" s="15">
        <f>D61/D59</f>
        <v>0.55</v>
      </c>
      <c r="E62" s="15">
        <f aca="true" t="shared" si="26" ref="E62:M62">D62</f>
        <v>0.55</v>
      </c>
      <c r="F62" s="15">
        <f t="shared" si="26"/>
        <v>0.55</v>
      </c>
      <c r="G62" s="15">
        <f t="shared" si="26"/>
        <v>0.55</v>
      </c>
      <c r="H62" s="15">
        <f t="shared" si="26"/>
        <v>0.55</v>
      </c>
      <c r="I62" s="15">
        <f t="shared" si="26"/>
        <v>0.55</v>
      </c>
      <c r="J62" s="15">
        <f t="shared" si="26"/>
        <v>0.55</v>
      </c>
      <c r="K62" s="15">
        <f t="shared" si="26"/>
        <v>0.55</v>
      </c>
      <c r="L62" s="15">
        <f t="shared" si="26"/>
        <v>0.55</v>
      </c>
      <c r="M62" s="15">
        <f t="shared" si="26"/>
        <v>0.55</v>
      </c>
      <c r="N62" s="7">
        <f>N61/N59</f>
        <v>0.55</v>
      </c>
    </row>
    <row r="63" spans="1:14" s="20" customFormat="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255" s="34" customFormat="1" ht="12.75">
      <c r="A64" s="8" t="s">
        <v>46</v>
      </c>
      <c r="B64" s="9">
        <v>21000</v>
      </c>
      <c r="C64" s="9">
        <v>20000</v>
      </c>
      <c r="D64" s="9">
        <v>22000</v>
      </c>
      <c r="E64" s="9">
        <v>23500</v>
      </c>
      <c r="F64" s="9">
        <v>24500</v>
      </c>
      <c r="G64" s="9">
        <v>28000</v>
      </c>
      <c r="H64" s="9">
        <v>29000</v>
      </c>
      <c r="I64" s="9">
        <v>28000</v>
      </c>
      <c r="J64" s="9">
        <v>26000</v>
      </c>
      <c r="K64" s="9">
        <v>23000</v>
      </c>
      <c r="L64" s="9">
        <v>21000</v>
      </c>
      <c r="M64" s="9">
        <v>22000</v>
      </c>
      <c r="N64" s="10">
        <f>SUM(B64:M64)</f>
        <v>288000</v>
      </c>
      <c r="IU64" s="35"/>
    </row>
    <row r="65" spans="1:255" s="34" customFormat="1" ht="12.75">
      <c r="A65" s="8" t="s">
        <v>47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10">
        <f>SUM(B65:M65)</f>
        <v>0</v>
      </c>
      <c r="IU65" s="35"/>
    </row>
    <row r="66" spans="1:14" s="20" customFormat="1" ht="12.75">
      <c r="A66" s="2" t="s">
        <v>48</v>
      </c>
      <c r="B66" s="12">
        <f>B64*0.65</f>
        <v>13650</v>
      </c>
      <c r="C66" s="12">
        <f aca="true" t="shared" si="27" ref="C66:M66">C64*0.65</f>
        <v>13000</v>
      </c>
      <c r="D66" s="12">
        <f t="shared" si="27"/>
        <v>14300</v>
      </c>
      <c r="E66" s="12">
        <f t="shared" si="27"/>
        <v>15275</v>
      </c>
      <c r="F66" s="12">
        <f t="shared" si="27"/>
        <v>15925</v>
      </c>
      <c r="G66" s="12">
        <f t="shared" si="27"/>
        <v>18200</v>
      </c>
      <c r="H66" s="12">
        <f t="shared" si="27"/>
        <v>18850</v>
      </c>
      <c r="I66" s="12">
        <f t="shared" si="27"/>
        <v>18200</v>
      </c>
      <c r="J66" s="12">
        <f t="shared" si="27"/>
        <v>16900</v>
      </c>
      <c r="K66" s="12">
        <f t="shared" si="27"/>
        <v>14950</v>
      </c>
      <c r="L66" s="12">
        <f t="shared" si="27"/>
        <v>13650</v>
      </c>
      <c r="M66" s="12">
        <f t="shared" si="27"/>
        <v>14300</v>
      </c>
      <c r="N66" s="10">
        <f>SUM(B66:M66)</f>
        <v>187200</v>
      </c>
    </row>
    <row r="67" spans="1:14" s="20" customFormat="1" ht="12.75">
      <c r="A67" s="27" t="s">
        <v>49</v>
      </c>
      <c r="B67" s="29">
        <f>(B64+B65)-B66</f>
        <v>7350</v>
      </c>
      <c r="C67" s="29">
        <f aca="true" t="shared" si="28" ref="C67:N67">(C64+C65)-C66</f>
        <v>7000</v>
      </c>
      <c r="D67" s="29">
        <f t="shared" si="28"/>
        <v>7700</v>
      </c>
      <c r="E67" s="29">
        <f t="shared" si="28"/>
        <v>8225</v>
      </c>
      <c r="F67" s="29">
        <f t="shared" si="28"/>
        <v>8575</v>
      </c>
      <c r="G67" s="29">
        <f t="shared" si="28"/>
        <v>9800</v>
      </c>
      <c r="H67" s="29">
        <f t="shared" si="28"/>
        <v>10150</v>
      </c>
      <c r="I67" s="29">
        <f t="shared" si="28"/>
        <v>9800</v>
      </c>
      <c r="J67" s="29">
        <f t="shared" si="28"/>
        <v>9100</v>
      </c>
      <c r="K67" s="29">
        <f t="shared" si="28"/>
        <v>8050</v>
      </c>
      <c r="L67" s="29">
        <f t="shared" si="28"/>
        <v>7350</v>
      </c>
      <c r="M67" s="29">
        <f t="shared" si="28"/>
        <v>7700</v>
      </c>
      <c r="N67" s="29">
        <f t="shared" si="28"/>
        <v>100800</v>
      </c>
    </row>
    <row r="68" spans="1:14" s="20" customFormat="1" ht="12.75">
      <c r="A68" s="2"/>
      <c r="B68" s="15">
        <f>B67/(B64+B65)</f>
        <v>0.35</v>
      </c>
      <c r="C68" s="15">
        <f aca="true" t="shared" si="29" ref="C68:N68">C67/(C64+C65)</f>
        <v>0.35</v>
      </c>
      <c r="D68" s="15">
        <f t="shared" si="29"/>
        <v>0.35</v>
      </c>
      <c r="E68" s="15">
        <f t="shared" si="29"/>
        <v>0.35</v>
      </c>
      <c r="F68" s="15">
        <f t="shared" si="29"/>
        <v>0.35</v>
      </c>
      <c r="G68" s="15">
        <f t="shared" si="29"/>
        <v>0.35</v>
      </c>
      <c r="H68" s="15">
        <f t="shared" si="29"/>
        <v>0.35</v>
      </c>
      <c r="I68" s="15">
        <f t="shared" si="29"/>
        <v>0.35</v>
      </c>
      <c r="J68" s="15">
        <f t="shared" si="29"/>
        <v>0.35</v>
      </c>
      <c r="K68" s="15">
        <f t="shared" si="29"/>
        <v>0.35</v>
      </c>
      <c r="L68" s="15">
        <f t="shared" si="29"/>
        <v>0.35</v>
      </c>
      <c r="M68" s="15">
        <f t="shared" si="29"/>
        <v>0.35</v>
      </c>
      <c r="N68" s="15">
        <f t="shared" si="29"/>
        <v>0.35</v>
      </c>
    </row>
    <row r="69" spans="1:14" s="20" customFormat="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55" s="34" customFormat="1" ht="12.75">
      <c r="A70" s="8" t="s">
        <v>50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10">
        <f>SUM(B70:M70)</f>
        <v>0</v>
      </c>
      <c r="IU70" s="35"/>
    </row>
    <row r="71" spans="1:14" s="20" customFormat="1" ht="12.75">
      <c r="A71" s="2" t="s">
        <v>51</v>
      </c>
      <c r="B71" s="12">
        <f aca="true" t="shared" si="30" ref="B71:M71">B70-B72</f>
        <v>0</v>
      </c>
      <c r="C71" s="12">
        <f t="shared" si="30"/>
        <v>0</v>
      </c>
      <c r="D71" s="12">
        <f t="shared" si="30"/>
        <v>0</v>
      </c>
      <c r="E71" s="12">
        <f t="shared" si="30"/>
        <v>0</v>
      </c>
      <c r="F71" s="12">
        <f t="shared" si="30"/>
        <v>0</v>
      </c>
      <c r="G71" s="12">
        <f t="shared" si="30"/>
        <v>0</v>
      </c>
      <c r="H71" s="12">
        <f t="shared" si="30"/>
        <v>0</v>
      </c>
      <c r="I71" s="12">
        <f t="shared" si="30"/>
        <v>0</v>
      </c>
      <c r="J71" s="12">
        <f t="shared" si="30"/>
        <v>0</v>
      </c>
      <c r="K71" s="12">
        <f t="shared" si="30"/>
        <v>0</v>
      </c>
      <c r="L71" s="12">
        <f t="shared" si="30"/>
        <v>0</v>
      </c>
      <c r="M71" s="12">
        <f t="shared" si="30"/>
        <v>0</v>
      </c>
      <c r="N71" s="6">
        <f>SUM(B71:M71)</f>
        <v>0</v>
      </c>
    </row>
    <row r="72" spans="1:14" s="20" customFormat="1" ht="12.75">
      <c r="A72" s="2" t="s">
        <v>52</v>
      </c>
      <c r="B72" s="6">
        <f aca="true" t="shared" si="31" ref="B72:M72">B70*B73</f>
        <v>0</v>
      </c>
      <c r="C72" s="6">
        <f t="shared" si="31"/>
        <v>0</v>
      </c>
      <c r="D72" s="6">
        <f t="shared" si="31"/>
        <v>0</v>
      </c>
      <c r="E72" s="6">
        <f t="shared" si="31"/>
        <v>0</v>
      </c>
      <c r="F72" s="6">
        <f t="shared" si="31"/>
        <v>0</v>
      </c>
      <c r="G72" s="6">
        <f t="shared" si="31"/>
        <v>0</v>
      </c>
      <c r="H72" s="6">
        <f t="shared" si="31"/>
        <v>0</v>
      </c>
      <c r="I72" s="6">
        <f t="shared" si="31"/>
        <v>0</v>
      </c>
      <c r="J72" s="6">
        <f t="shared" si="31"/>
        <v>0</v>
      </c>
      <c r="K72" s="6">
        <f t="shared" si="31"/>
        <v>0</v>
      </c>
      <c r="L72" s="6">
        <f t="shared" si="31"/>
        <v>0</v>
      </c>
      <c r="M72" s="6">
        <f t="shared" si="31"/>
        <v>0</v>
      </c>
      <c r="N72" s="6">
        <f>SUM(B72:M72)</f>
        <v>0</v>
      </c>
    </row>
    <row r="73" spans="1:14" s="20" customFormat="1" ht="12.75">
      <c r="A73" s="2"/>
      <c r="B73" s="15">
        <v>0</v>
      </c>
      <c r="C73" s="15">
        <f aca="true" t="shared" si="32" ref="C73:M73">B73</f>
        <v>0</v>
      </c>
      <c r="D73" s="15">
        <f t="shared" si="32"/>
        <v>0</v>
      </c>
      <c r="E73" s="15">
        <f t="shared" si="32"/>
        <v>0</v>
      </c>
      <c r="F73" s="15">
        <f t="shared" si="32"/>
        <v>0</v>
      </c>
      <c r="G73" s="15">
        <f t="shared" si="32"/>
        <v>0</v>
      </c>
      <c r="H73" s="15">
        <f t="shared" si="32"/>
        <v>0</v>
      </c>
      <c r="I73" s="15">
        <f t="shared" si="32"/>
        <v>0</v>
      </c>
      <c r="J73" s="15">
        <f t="shared" si="32"/>
        <v>0</v>
      </c>
      <c r="K73" s="15">
        <f t="shared" si="32"/>
        <v>0</v>
      </c>
      <c r="L73" s="15">
        <f t="shared" si="32"/>
        <v>0</v>
      </c>
      <c r="M73" s="15">
        <f t="shared" si="32"/>
        <v>0</v>
      </c>
      <c r="N73" s="7" t="e">
        <f>N72/N70</f>
        <v>#DIV/0!</v>
      </c>
    </row>
    <row r="74" spans="1:14" s="20" customFormat="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255" s="34" customFormat="1" ht="12.75">
      <c r="A75" s="8" t="s">
        <v>53</v>
      </c>
      <c r="B75" s="9">
        <v>9500</v>
      </c>
      <c r="C75" s="9">
        <v>8500</v>
      </c>
      <c r="D75" s="9">
        <v>9500</v>
      </c>
      <c r="E75" s="9">
        <v>9500</v>
      </c>
      <c r="F75" s="9">
        <v>10000</v>
      </c>
      <c r="G75" s="9">
        <v>10000</v>
      </c>
      <c r="H75" s="9">
        <v>11000</v>
      </c>
      <c r="I75" s="9">
        <v>11000</v>
      </c>
      <c r="J75" s="9">
        <v>10500</v>
      </c>
      <c r="K75" s="9">
        <v>10000</v>
      </c>
      <c r="L75" s="9">
        <v>9000</v>
      </c>
      <c r="M75" s="9">
        <v>11500</v>
      </c>
      <c r="N75" s="10">
        <f>SUM(B75:M75)</f>
        <v>120000</v>
      </c>
      <c r="IU75" s="35"/>
    </row>
    <row r="76" spans="1:14" s="20" customFormat="1" ht="12.75">
      <c r="A76" s="2" t="s">
        <v>54</v>
      </c>
      <c r="B76" s="12">
        <f>B75*0.95</f>
        <v>9025</v>
      </c>
      <c r="C76" s="12">
        <f aca="true" t="shared" si="33" ref="C76:N76">C75*0.95</f>
        <v>8075</v>
      </c>
      <c r="D76" s="12">
        <f t="shared" si="33"/>
        <v>9025</v>
      </c>
      <c r="E76" s="12">
        <f t="shared" si="33"/>
        <v>9025</v>
      </c>
      <c r="F76" s="12">
        <f t="shared" si="33"/>
        <v>9500</v>
      </c>
      <c r="G76" s="12">
        <f t="shared" si="33"/>
        <v>9500</v>
      </c>
      <c r="H76" s="12">
        <f t="shared" si="33"/>
        <v>10450</v>
      </c>
      <c r="I76" s="12">
        <f t="shared" si="33"/>
        <v>10450</v>
      </c>
      <c r="J76" s="12">
        <f t="shared" si="33"/>
        <v>9975</v>
      </c>
      <c r="K76" s="12">
        <f t="shared" si="33"/>
        <v>9500</v>
      </c>
      <c r="L76" s="12">
        <f t="shared" si="33"/>
        <v>8550</v>
      </c>
      <c r="M76" s="12">
        <f t="shared" si="33"/>
        <v>10925</v>
      </c>
      <c r="N76" s="12">
        <f t="shared" si="33"/>
        <v>114000</v>
      </c>
    </row>
    <row r="77" spans="1:14" s="20" customFormat="1" ht="12.75">
      <c r="A77" s="27" t="s">
        <v>55</v>
      </c>
      <c r="B77" s="28">
        <f>B75-B76</f>
        <v>475</v>
      </c>
      <c r="C77" s="28">
        <f aca="true" t="shared" si="34" ref="C77:N77">C75-C76</f>
        <v>425</v>
      </c>
      <c r="D77" s="28">
        <f t="shared" si="34"/>
        <v>475</v>
      </c>
      <c r="E77" s="28">
        <f t="shared" si="34"/>
        <v>475</v>
      </c>
      <c r="F77" s="28">
        <f t="shared" si="34"/>
        <v>500</v>
      </c>
      <c r="G77" s="28">
        <f t="shared" si="34"/>
        <v>500</v>
      </c>
      <c r="H77" s="28">
        <f t="shared" si="34"/>
        <v>550</v>
      </c>
      <c r="I77" s="28">
        <f t="shared" si="34"/>
        <v>550</v>
      </c>
      <c r="J77" s="28">
        <f t="shared" si="34"/>
        <v>525</v>
      </c>
      <c r="K77" s="28">
        <f t="shared" si="34"/>
        <v>500</v>
      </c>
      <c r="L77" s="28">
        <f t="shared" si="34"/>
        <v>450</v>
      </c>
      <c r="M77" s="28">
        <f t="shared" si="34"/>
        <v>575</v>
      </c>
      <c r="N77" s="28">
        <f t="shared" si="34"/>
        <v>6000</v>
      </c>
    </row>
    <row r="78" spans="1:14" s="20" customFormat="1" ht="12.75">
      <c r="A78" s="2"/>
      <c r="B78" s="15">
        <f>B77/B75</f>
        <v>0.05</v>
      </c>
      <c r="C78" s="15">
        <f aca="true" t="shared" si="35" ref="C78:M78">B78</f>
        <v>0.05</v>
      </c>
      <c r="D78" s="15">
        <f t="shared" si="35"/>
        <v>0.05</v>
      </c>
      <c r="E78" s="15">
        <f t="shared" si="35"/>
        <v>0.05</v>
      </c>
      <c r="F78" s="15">
        <f t="shared" si="35"/>
        <v>0.05</v>
      </c>
      <c r="G78" s="15">
        <f t="shared" si="35"/>
        <v>0.05</v>
      </c>
      <c r="H78" s="15">
        <f t="shared" si="35"/>
        <v>0.05</v>
      </c>
      <c r="I78" s="15">
        <f t="shared" si="35"/>
        <v>0.05</v>
      </c>
      <c r="J78" s="15">
        <f t="shared" si="35"/>
        <v>0.05</v>
      </c>
      <c r="K78" s="15">
        <f t="shared" si="35"/>
        <v>0.05</v>
      </c>
      <c r="L78" s="15">
        <f t="shared" si="35"/>
        <v>0.05</v>
      </c>
      <c r="M78" s="15">
        <f t="shared" si="35"/>
        <v>0.05</v>
      </c>
      <c r="N78" s="7">
        <f>N77/N75</f>
        <v>0.05</v>
      </c>
    </row>
    <row r="79" spans="1:14" s="20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255" s="34" customFormat="1" ht="12.75">
      <c r="A80" s="8" t="s">
        <v>56</v>
      </c>
      <c r="B80" s="9">
        <v>10000</v>
      </c>
      <c r="C80" s="9">
        <v>7500</v>
      </c>
      <c r="D80" s="9">
        <v>8500</v>
      </c>
      <c r="E80" s="9">
        <v>9500</v>
      </c>
      <c r="F80" s="9">
        <v>9500</v>
      </c>
      <c r="G80" s="9">
        <v>9500</v>
      </c>
      <c r="H80" s="9">
        <v>10250</v>
      </c>
      <c r="I80" s="9">
        <v>10250</v>
      </c>
      <c r="J80" s="9">
        <v>9500</v>
      </c>
      <c r="K80" s="9">
        <v>9000</v>
      </c>
      <c r="L80" s="9">
        <v>8500</v>
      </c>
      <c r="M80" s="9">
        <v>9500</v>
      </c>
      <c r="N80" s="10">
        <f>SUM(B80:M80)</f>
        <v>111500</v>
      </c>
      <c r="IU80" s="35"/>
    </row>
    <row r="81" spans="1:14" s="20" customFormat="1" ht="12.75">
      <c r="A81" s="2" t="s">
        <v>57</v>
      </c>
      <c r="B81" s="12">
        <f>B80*0.95</f>
        <v>9500</v>
      </c>
      <c r="C81" s="12">
        <f aca="true" t="shared" si="36" ref="C81:N81">C80*0.95</f>
        <v>7125</v>
      </c>
      <c r="D81" s="12">
        <f t="shared" si="36"/>
        <v>8075</v>
      </c>
      <c r="E81" s="12">
        <f t="shared" si="36"/>
        <v>9025</v>
      </c>
      <c r="F81" s="12">
        <f t="shared" si="36"/>
        <v>9025</v>
      </c>
      <c r="G81" s="12">
        <f t="shared" si="36"/>
        <v>9025</v>
      </c>
      <c r="H81" s="12">
        <f t="shared" si="36"/>
        <v>9737.5</v>
      </c>
      <c r="I81" s="12">
        <f t="shared" si="36"/>
        <v>9737.5</v>
      </c>
      <c r="J81" s="12">
        <f t="shared" si="36"/>
        <v>9025</v>
      </c>
      <c r="K81" s="12">
        <f t="shared" si="36"/>
        <v>8550</v>
      </c>
      <c r="L81" s="12">
        <f t="shared" si="36"/>
        <v>8075</v>
      </c>
      <c r="M81" s="12">
        <f t="shared" si="36"/>
        <v>9025</v>
      </c>
      <c r="N81" s="12">
        <f t="shared" si="36"/>
        <v>105925</v>
      </c>
    </row>
    <row r="82" spans="1:14" s="20" customFormat="1" ht="12.75">
      <c r="A82" s="27" t="s">
        <v>58</v>
      </c>
      <c r="B82" s="28">
        <f>B80-B81</f>
        <v>500</v>
      </c>
      <c r="C82" s="28">
        <f aca="true" t="shared" si="37" ref="C82:M82">C80*C83</f>
        <v>375</v>
      </c>
      <c r="D82" s="28">
        <f t="shared" si="37"/>
        <v>425</v>
      </c>
      <c r="E82" s="28">
        <f t="shared" si="37"/>
        <v>475</v>
      </c>
      <c r="F82" s="28">
        <f t="shared" si="37"/>
        <v>475</v>
      </c>
      <c r="G82" s="28">
        <f t="shared" si="37"/>
        <v>475</v>
      </c>
      <c r="H82" s="28">
        <f t="shared" si="37"/>
        <v>512.5</v>
      </c>
      <c r="I82" s="28">
        <f t="shared" si="37"/>
        <v>512.5</v>
      </c>
      <c r="J82" s="28">
        <f t="shared" si="37"/>
        <v>475</v>
      </c>
      <c r="K82" s="28">
        <f t="shared" si="37"/>
        <v>450</v>
      </c>
      <c r="L82" s="28">
        <f t="shared" si="37"/>
        <v>425</v>
      </c>
      <c r="M82" s="28">
        <f t="shared" si="37"/>
        <v>475</v>
      </c>
      <c r="N82" s="28">
        <f>SUM(B82:M82)</f>
        <v>5575</v>
      </c>
    </row>
    <row r="83" spans="1:14" s="20" customFormat="1" ht="12.75">
      <c r="A83" s="2"/>
      <c r="B83" s="15">
        <f>B82/B80</f>
        <v>0.05</v>
      </c>
      <c r="C83" s="15">
        <f aca="true" t="shared" si="38" ref="C83:M83">B83</f>
        <v>0.05</v>
      </c>
      <c r="D83" s="15">
        <f t="shared" si="38"/>
        <v>0.05</v>
      </c>
      <c r="E83" s="15">
        <f t="shared" si="38"/>
        <v>0.05</v>
      </c>
      <c r="F83" s="15">
        <f t="shared" si="38"/>
        <v>0.05</v>
      </c>
      <c r="G83" s="15">
        <f t="shared" si="38"/>
        <v>0.05</v>
      </c>
      <c r="H83" s="15">
        <f t="shared" si="38"/>
        <v>0.05</v>
      </c>
      <c r="I83" s="15">
        <f t="shared" si="38"/>
        <v>0.05</v>
      </c>
      <c r="J83" s="15">
        <f t="shared" si="38"/>
        <v>0.05</v>
      </c>
      <c r="K83" s="15">
        <f t="shared" si="38"/>
        <v>0.05</v>
      </c>
      <c r="L83" s="15">
        <f t="shared" si="38"/>
        <v>0.05</v>
      </c>
      <c r="M83" s="15">
        <f t="shared" si="38"/>
        <v>0.05</v>
      </c>
      <c r="N83" s="7">
        <f>N82/N80</f>
        <v>0.05</v>
      </c>
    </row>
    <row r="84" spans="1:14" s="20" customFormat="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255" s="34" customFormat="1" ht="12.75">
      <c r="A85" s="8" t="s">
        <v>59</v>
      </c>
      <c r="B85" s="9">
        <v>9500</v>
      </c>
      <c r="C85" s="9">
        <v>9000</v>
      </c>
      <c r="D85" s="9">
        <v>9600</v>
      </c>
      <c r="E85" s="9">
        <v>10000</v>
      </c>
      <c r="F85" s="9">
        <v>13000</v>
      </c>
      <c r="G85" s="9">
        <v>15000</v>
      </c>
      <c r="H85" s="9">
        <v>15500</v>
      </c>
      <c r="I85" s="9">
        <v>15500</v>
      </c>
      <c r="J85" s="9">
        <v>14000</v>
      </c>
      <c r="K85" s="9">
        <v>12500</v>
      </c>
      <c r="L85" s="9">
        <v>11900</v>
      </c>
      <c r="M85" s="9">
        <v>12500</v>
      </c>
      <c r="N85" s="10">
        <f>SUM(B85:M85)</f>
        <v>148000</v>
      </c>
      <c r="IU85" s="35"/>
    </row>
    <row r="86" spans="1:255" s="34" customFormat="1" ht="12.75">
      <c r="A86" s="8" t="s">
        <v>60</v>
      </c>
      <c r="B86" s="9">
        <v>20000</v>
      </c>
      <c r="C86" s="9">
        <v>18500</v>
      </c>
      <c r="D86" s="9">
        <v>22200</v>
      </c>
      <c r="E86" s="9">
        <v>22500</v>
      </c>
      <c r="F86" s="9">
        <v>26500</v>
      </c>
      <c r="G86" s="9">
        <v>28000</v>
      </c>
      <c r="H86" s="9">
        <v>28000</v>
      </c>
      <c r="I86" s="9">
        <v>28000</v>
      </c>
      <c r="J86" s="9">
        <v>26500</v>
      </c>
      <c r="K86" s="9">
        <v>25500</v>
      </c>
      <c r="L86" s="9">
        <v>24000</v>
      </c>
      <c r="M86" s="9">
        <v>25500</v>
      </c>
      <c r="N86" s="10">
        <f>SUM(B86:M86)</f>
        <v>295200</v>
      </c>
      <c r="IU86" s="35"/>
    </row>
    <row r="87" spans="1:14" s="20" customFormat="1" ht="12.75">
      <c r="A87" s="8" t="s">
        <v>61</v>
      </c>
      <c r="B87" s="9">
        <f>(B85+B86)*0.02</f>
        <v>590</v>
      </c>
      <c r="C87" s="9">
        <f aca="true" t="shared" si="39" ref="C87:N87">(C85+C86)*0.02</f>
        <v>550</v>
      </c>
      <c r="D87" s="9">
        <f t="shared" si="39"/>
        <v>636</v>
      </c>
      <c r="E87" s="9">
        <f t="shared" si="39"/>
        <v>650</v>
      </c>
      <c r="F87" s="9">
        <f t="shared" si="39"/>
        <v>790</v>
      </c>
      <c r="G87" s="9">
        <f t="shared" si="39"/>
        <v>860</v>
      </c>
      <c r="H87" s="9">
        <f t="shared" si="39"/>
        <v>870</v>
      </c>
      <c r="I87" s="9">
        <f t="shared" si="39"/>
        <v>870</v>
      </c>
      <c r="J87" s="9">
        <f t="shared" si="39"/>
        <v>810</v>
      </c>
      <c r="K87" s="9">
        <f t="shared" si="39"/>
        <v>760</v>
      </c>
      <c r="L87" s="9">
        <f t="shared" si="39"/>
        <v>718</v>
      </c>
      <c r="M87" s="9">
        <f t="shared" si="39"/>
        <v>760</v>
      </c>
      <c r="N87" s="9">
        <f t="shared" si="39"/>
        <v>8864</v>
      </c>
    </row>
    <row r="88" spans="1:14" s="20" customFormat="1" ht="12.75">
      <c r="A88" s="2" t="s">
        <v>62</v>
      </c>
      <c r="B88" s="12">
        <f>(B85+B86)*0.65</f>
        <v>19175</v>
      </c>
      <c r="C88" s="12">
        <f aca="true" t="shared" si="40" ref="C88:N88">(C85+C86)*0.65</f>
        <v>17875</v>
      </c>
      <c r="D88" s="12">
        <f t="shared" si="40"/>
        <v>20670</v>
      </c>
      <c r="E88" s="12">
        <f t="shared" si="40"/>
        <v>21125</v>
      </c>
      <c r="F88" s="12">
        <f t="shared" si="40"/>
        <v>25675</v>
      </c>
      <c r="G88" s="12">
        <f t="shared" si="40"/>
        <v>27950</v>
      </c>
      <c r="H88" s="12">
        <f t="shared" si="40"/>
        <v>28275</v>
      </c>
      <c r="I88" s="12">
        <f t="shared" si="40"/>
        <v>28275</v>
      </c>
      <c r="J88" s="12">
        <f t="shared" si="40"/>
        <v>26325</v>
      </c>
      <c r="K88" s="12">
        <f t="shared" si="40"/>
        <v>24700</v>
      </c>
      <c r="L88" s="12">
        <f t="shared" si="40"/>
        <v>23335</v>
      </c>
      <c r="M88" s="12">
        <f t="shared" si="40"/>
        <v>24700</v>
      </c>
      <c r="N88" s="12">
        <f t="shared" si="40"/>
        <v>288080</v>
      </c>
    </row>
    <row r="89" spans="1:14" s="20" customFormat="1" ht="12.75">
      <c r="A89" s="27" t="s">
        <v>63</v>
      </c>
      <c r="B89" s="28">
        <f>(B85+B86+B87)-B88</f>
        <v>10915</v>
      </c>
      <c r="C89" s="28">
        <f aca="true" t="shared" si="41" ref="C89:N89">(C85+C86+C87)-C88</f>
        <v>10175</v>
      </c>
      <c r="D89" s="28">
        <f t="shared" si="41"/>
        <v>11766</v>
      </c>
      <c r="E89" s="28">
        <f t="shared" si="41"/>
        <v>12025</v>
      </c>
      <c r="F89" s="28">
        <f t="shared" si="41"/>
        <v>14615</v>
      </c>
      <c r="G89" s="28">
        <f t="shared" si="41"/>
        <v>15910</v>
      </c>
      <c r="H89" s="28">
        <f t="shared" si="41"/>
        <v>16095</v>
      </c>
      <c r="I89" s="28">
        <f t="shared" si="41"/>
        <v>16095</v>
      </c>
      <c r="J89" s="28">
        <f t="shared" si="41"/>
        <v>14985</v>
      </c>
      <c r="K89" s="28">
        <f t="shared" si="41"/>
        <v>14060</v>
      </c>
      <c r="L89" s="28">
        <f t="shared" si="41"/>
        <v>13283</v>
      </c>
      <c r="M89" s="28">
        <f t="shared" si="41"/>
        <v>14060</v>
      </c>
      <c r="N89" s="28">
        <f t="shared" si="41"/>
        <v>163984</v>
      </c>
    </row>
    <row r="90" spans="1:14" s="20" customFormat="1" ht="12.75">
      <c r="A90" s="2"/>
      <c r="B90" s="15">
        <f>B89/(B85+B86+B87)</f>
        <v>0.3627450980392157</v>
      </c>
      <c r="C90" s="15">
        <v>0.37</v>
      </c>
      <c r="D90" s="15">
        <v>0.37</v>
      </c>
      <c r="E90" s="15">
        <f aca="true" t="shared" si="42" ref="E90:M90">D90</f>
        <v>0.37</v>
      </c>
      <c r="F90" s="15">
        <f t="shared" si="42"/>
        <v>0.37</v>
      </c>
      <c r="G90" s="15">
        <f t="shared" si="42"/>
        <v>0.37</v>
      </c>
      <c r="H90" s="15">
        <f t="shared" si="42"/>
        <v>0.37</v>
      </c>
      <c r="I90" s="15">
        <f t="shared" si="42"/>
        <v>0.37</v>
      </c>
      <c r="J90" s="15">
        <f t="shared" si="42"/>
        <v>0.37</v>
      </c>
      <c r="K90" s="15">
        <f t="shared" si="42"/>
        <v>0.37</v>
      </c>
      <c r="L90" s="15">
        <f t="shared" si="42"/>
        <v>0.37</v>
      </c>
      <c r="M90" s="15">
        <f t="shared" si="42"/>
        <v>0.37</v>
      </c>
      <c r="N90" s="7">
        <f>N89/(N85+N86)</f>
        <v>0.37</v>
      </c>
    </row>
    <row r="91" spans="1:14" s="20" customFormat="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55" s="34" customFormat="1" ht="12.75">
      <c r="A92" s="8" t="s">
        <v>64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10">
        <f>SUM(B92:M92)</f>
        <v>0</v>
      </c>
      <c r="IU92" s="35"/>
    </row>
    <row r="93" spans="1:14" s="20" customFormat="1" ht="12.75">
      <c r="A93" s="2" t="s">
        <v>65</v>
      </c>
      <c r="B93" s="12">
        <f aca="true" t="shared" si="43" ref="B93:M93">B92-B94</f>
        <v>0</v>
      </c>
      <c r="C93" s="12">
        <f t="shared" si="43"/>
        <v>0</v>
      </c>
      <c r="D93" s="12">
        <f t="shared" si="43"/>
        <v>0</v>
      </c>
      <c r="E93" s="12">
        <f t="shared" si="43"/>
        <v>0</v>
      </c>
      <c r="F93" s="12">
        <f t="shared" si="43"/>
        <v>0</v>
      </c>
      <c r="G93" s="12">
        <f t="shared" si="43"/>
        <v>0</v>
      </c>
      <c r="H93" s="12">
        <f t="shared" si="43"/>
        <v>0</v>
      </c>
      <c r="I93" s="12">
        <f t="shared" si="43"/>
        <v>0</v>
      </c>
      <c r="J93" s="12">
        <f t="shared" si="43"/>
        <v>0</v>
      </c>
      <c r="K93" s="12">
        <f t="shared" si="43"/>
        <v>0</v>
      </c>
      <c r="L93" s="12">
        <f t="shared" si="43"/>
        <v>0</v>
      </c>
      <c r="M93" s="12">
        <f t="shared" si="43"/>
        <v>0</v>
      </c>
      <c r="N93" s="6">
        <f>SUM(B93:M93)</f>
        <v>0</v>
      </c>
    </row>
    <row r="94" spans="1:14" s="20" customFormat="1" ht="12.75">
      <c r="A94" s="2" t="s">
        <v>66</v>
      </c>
      <c r="B94" s="6">
        <f aca="true" t="shared" si="44" ref="B94:M94">B92*B95</f>
        <v>0</v>
      </c>
      <c r="C94" s="6">
        <f t="shared" si="44"/>
        <v>0</v>
      </c>
      <c r="D94" s="6">
        <f t="shared" si="44"/>
        <v>0</v>
      </c>
      <c r="E94" s="6">
        <f t="shared" si="44"/>
        <v>0</v>
      </c>
      <c r="F94" s="6">
        <f t="shared" si="44"/>
        <v>0</v>
      </c>
      <c r="G94" s="6">
        <f t="shared" si="44"/>
        <v>0</v>
      </c>
      <c r="H94" s="6">
        <f t="shared" si="44"/>
        <v>0</v>
      </c>
      <c r="I94" s="6">
        <f t="shared" si="44"/>
        <v>0</v>
      </c>
      <c r="J94" s="6">
        <f t="shared" si="44"/>
        <v>0</v>
      </c>
      <c r="K94" s="6">
        <f t="shared" si="44"/>
        <v>0</v>
      </c>
      <c r="L94" s="6">
        <f t="shared" si="44"/>
        <v>0</v>
      </c>
      <c r="M94" s="6">
        <f t="shared" si="44"/>
        <v>0</v>
      </c>
      <c r="N94" s="6">
        <f>SUM(B94:M94)</f>
        <v>0</v>
      </c>
    </row>
    <row r="95" spans="1:14" s="34" customFormat="1" ht="12.75">
      <c r="A95" s="14"/>
      <c r="B95" s="15">
        <v>0</v>
      </c>
      <c r="C95" s="15">
        <f aca="true" t="shared" si="45" ref="C95:M95">B95</f>
        <v>0</v>
      </c>
      <c r="D95" s="15">
        <f t="shared" si="45"/>
        <v>0</v>
      </c>
      <c r="E95" s="15">
        <f t="shared" si="45"/>
        <v>0</v>
      </c>
      <c r="F95" s="15">
        <f t="shared" si="45"/>
        <v>0</v>
      </c>
      <c r="G95" s="15">
        <f t="shared" si="45"/>
        <v>0</v>
      </c>
      <c r="H95" s="15">
        <f t="shared" si="45"/>
        <v>0</v>
      </c>
      <c r="I95" s="15">
        <f t="shared" si="45"/>
        <v>0</v>
      </c>
      <c r="J95" s="15">
        <f t="shared" si="45"/>
        <v>0</v>
      </c>
      <c r="K95" s="15">
        <f t="shared" si="45"/>
        <v>0</v>
      </c>
      <c r="L95" s="15">
        <f t="shared" si="45"/>
        <v>0</v>
      </c>
      <c r="M95" s="15">
        <f t="shared" si="45"/>
        <v>0</v>
      </c>
      <c r="N95" s="15" t="e">
        <f>N94/(N92)</f>
        <v>#DIV/0!</v>
      </c>
    </row>
    <row r="96" spans="1:14" s="20" customFormat="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255" s="34" customFormat="1" ht="12.75">
      <c r="A97" s="8" t="s">
        <v>67</v>
      </c>
      <c r="B97" s="9">
        <v>12000</v>
      </c>
      <c r="C97" s="9">
        <v>14000</v>
      </c>
      <c r="D97" s="9">
        <v>15000</v>
      </c>
      <c r="E97" s="9">
        <v>12500</v>
      </c>
      <c r="F97" s="9">
        <v>8000</v>
      </c>
      <c r="G97" s="9">
        <v>7000</v>
      </c>
      <c r="H97" s="9">
        <v>7000</v>
      </c>
      <c r="I97" s="9">
        <v>7000</v>
      </c>
      <c r="J97" s="9">
        <v>7500</v>
      </c>
      <c r="K97" s="9">
        <v>8500</v>
      </c>
      <c r="L97" s="9">
        <v>11000</v>
      </c>
      <c r="M97" s="9">
        <v>12500</v>
      </c>
      <c r="N97" s="10">
        <f>SUM(B97:M97)</f>
        <v>122000</v>
      </c>
      <c r="IU97" s="35"/>
    </row>
    <row r="98" spans="1:255" s="34" customFormat="1" ht="12.75">
      <c r="A98" s="8" t="s">
        <v>68</v>
      </c>
      <c r="B98" s="9">
        <v>150</v>
      </c>
      <c r="C98" s="9">
        <v>100</v>
      </c>
      <c r="D98" s="9">
        <v>125</v>
      </c>
      <c r="E98" s="9">
        <v>150</v>
      </c>
      <c r="F98" s="9">
        <v>150</v>
      </c>
      <c r="G98" s="9">
        <v>175</v>
      </c>
      <c r="H98" s="9">
        <v>200</v>
      </c>
      <c r="I98" s="9">
        <v>200</v>
      </c>
      <c r="J98" s="9">
        <v>175</v>
      </c>
      <c r="K98" s="9">
        <v>150</v>
      </c>
      <c r="L98" s="9">
        <v>200</v>
      </c>
      <c r="M98" s="9">
        <v>200</v>
      </c>
      <c r="N98" s="10">
        <f>SUM(B98:M98)</f>
        <v>1975</v>
      </c>
      <c r="IU98" s="35"/>
    </row>
    <row r="99" spans="1:14" s="33" customFormat="1" ht="12.75">
      <c r="A99" s="11" t="s">
        <v>69</v>
      </c>
      <c r="B99" s="12">
        <f>B97*0.08</f>
        <v>960</v>
      </c>
      <c r="C99" s="12">
        <f aca="true" t="shared" si="46" ref="C99:N99">C97*0.08</f>
        <v>1120</v>
      </c>
      <c r="D99" s="12">
        <f t="shared" si="46"/>
        <v>1200</v>
      </c>
      <c r="E99" s="12">
        <f t="shared" si="46"/>
        <v>1000</v>
      </c>
      <c r="F99" s="12">
        <f t="shared" si="46"/>
        <v>640</v>
      </c>
      <c r="G99" s="12">
        <f t="shared" si="46"/>
        <v>560</v>
      </c>
      <c r="H99" s="12">
        <f t="shared" si="46"/>
        <v>560</v>
      </c>
      <c r="I99" s="12">
        <f t="shared" si="46"/>
        <v>560</v>
      </c>
      <c r="J99" s="12">
        <f t="shared" si="46"/>
        <v>600</v>
      </c>
      <c r="K99" s="12">
        <f t="shared" si="46"/>
        <v>680</v>
      </c>
      <c r="L99" s="12">
        <f t="shared" si="46"/>
        <v>880</v>
      </c>
      <c r="M99" s="12">
        <f t="shared" si="46"/>
        <v>1000</v>
      </c>
      <c r="N99" s="12">
        <f t="shared" si="46"/>
        <v>9760</v>
      </c>
    </row>
    <row r="100" spans="1:14" s="20" customFormat="1" ht="12.75">
      <c r="A100" s="27" t="s">
        <v>70</v>
      </c>
      <c r="B100" s="28">
        <f>(B97+B98)-B99</f>
        <v>11190</v>
      </c>
      <c r="C100" s="28">
        <f>(C97+C98)-C99</f>
        <v>12980</v>
      </c>
      <c r="D100" s="28">
        <f>(D97+D98)-D99</f>
        <v>13925</v>
      </c>
      <c r="E100" s="28">
        <f aca="true" t="shared" si="47" ref="E100:M100">(E97+E98)*E101</f>
        <v>10626</v>
      </c>
      <c r="F100" s="28">
        <f t="shared" si="47"/>
        <v>6846</v>
      </c>
      <c r="G100" s="28">
        <f t="shared" si="47"/>
        <v>6027</v>
      </c>
      <c r="H100" s="28">
        <f t="shared" si="47"/>
        <v>6048</v>
      </c>
      <c r="I100" s="28">
        <f t="shared" si="47"/>
        <v>6048</v>
      </c>
      <c r="J100" s="28">
        <f t="shared" si="47"/>
        <v>6447</v>
      </c>
      <c r="K100" s="28">
        <f t="shared" si="47"/>
        <v>7266</v>
      </c>
      <c r="L100" s="28">
        <f t="shared" si="47"/>
        <v>9408</v>
      </c>
      <c r="M100" s="28">
        <f t="shared" si="47"/>
        <v>10668</v>
      </c>
      <c r="N100" s="28">
        <f>SUM(B100:M100)</f>
        <v>86447.15</v>
      </c>
    </row>
    <row r="101" spans="1:14" s="34" customFormat="1" ht="12.75">
      <c r="A101" s="14"/>
      <c r="B101" s="15">
        <f>B100/(B97+B98)</f>
        <v>0.9209876543209876</v>
      </c>
      <c r="C101" s="15">
        <f aca="true" t="shared" si="48" ref="C101:N101">C100/(C97+C98)</f>
        <v>0.9205673758865248</v>
      </c>
      <c r="D101" s="15">
        <f t="shared" si="48"/>
        <v>0.9206611570247933</v>
      </c>
      <c r="E101" s="15">
        <f t="shared" si="48"/>
        <v>0.9209876543209876</v>
      </c>
      <c r="F101" s="15">
        <f t="shared" si="48"/>
        <v>0.9209876543209876</v>
      </c>
      <c r="G101" s="15">
        <f t="shared" si="48"/>
        <v>0.9209876543209876</v>
      </c>
      <c r="H101" s="15">
        <f t="shared" si="48"/>
        <v>0.9209876543209876</v>
      </c>
      <c r="I101" s="15">
        <f t="shared" si="48"/>
        <v>0.9209876543209876</v>
      </c>
      <c r="J101" s="15">
        <f t="shared" si="48"/>
        <v>0.9209876543209876</v>
      </c>
      <c r="K101" s="15">
        <f t="shared" si="48"/>
        <v>0.9209876543209876</v>
      </c>
      <c r="L101" s="15">
        <f t="shared" si="48"/>
        <v>0.9209876543209876</v>
      </c>
      <c r="M101" s="15">
        <f t="shared" si="48"/>
        <v>0.9209876543209876</v>
      </c>
      <c r="N101" s="15">
        <f t="shared" si="48"/>
        <v>0.9209876543209876</v>
      </c>
    </row>
    <row r="102" spans="1:14" s="20" customFormat="1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20" customFormat="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255" s="34" customFormat="1" ht="12.75">
      <c r="A104" s="8" t="s">
        <v>71</v>
      </c>
      <c r="B104" s="9">
        <v>250</v>
      </c>
      <c r="C104" s="9">
        <v>325</v>
      </c>
      <c r="D104" s="9">
        <v>150</v>
      </c>
      <c r="E104" s="9">
        <v>100</v>
      </c>
      <c r="F104" s="9">
        <v>100</v>
      </c>
      <c r="G104" s="9">
        <v>100</v>
      </c>
      <c r="H104" s="9">
        <v>100</v>
      </c>
      <c r="I104" s="9">
        <v>100</v>
      </c>
      <c r="J104" s="9">
        <v>200</v>
      </c>
      <c r="K104" s="9">
        <v>200</v>
      </c>
      <c r="L104" s="9">
        <v>1500</v>
      </c>
      <c r="M104" s="9">
        <v>3000</v>
      </c>
      <c r="N104" s="10">
        <f>SUM(B104:M104)</f>
        <v>6125</v>
      </c>
      <c r="IU104" s="35"/>
    </row>
    <row r="105" spans="1:14" s="33" customFormat="1" ht="12.75">
      <c r="A105" s="11" t="s">
        <v>72</v>
      </c>
      <c r="B105" s="12">
        <f aca="true" t="shared" si="49" ref="B105:M105">B104</f>
        <v>250</v>
      </c>
      <c r="C105" s="12">
        <f t="shared" si="49"/>
        <v>325</v>
      </c>
      <c r="D105" s="12">
        <f t="shared" si="49"/>
        <v>150</v>
      </c>
      <c r="E105" s="12">
        <f t="shared" si="49"/>
        <v>100</v>
      </c>
      <c r="F105" s="12">
        <f t="shared" si="49"/>
        <v>100</v>
      </c>
      <c r="G105" s="12">
        <f t="shared" si="49"/>
        <v>100</v>
      </c>
      <c r="H105" s="12">
        <f t="shared" si="49"/>
        <v>100</v>
      </c>
      <c r="I105" s="12">
        <f t="shared" si="49"/>
        <v>100</v>
      </c>
      <c r="J105" s="12">
        <f t="shared" si="49"/>
        <v>200</v>
      </c>
      <c r="K105" s="12">
        <f t="shared" si="49"/>
        <v>200</v>
      </c>
      <c r="L105" s="12">
        <f t="shared" si="49"/>
        <v>1500</v>
      </c>
      <c r="M105" s="12">
        <f t="shared" si="49"/>
        <v>3000</v>
      </c>
      <c r="N105" s="13">
        <f>SUM(B105:M105)</f>
        <v>6125</v>
      </c>
    </row>
    <row r="106" spans="1:14" s="20" customFormat="1" ht="12.75">
      <c r="A106" s="2" t="s">
        <v>73</v>
      </c>
      <c r="B106" s="6">
        <f aca="true" t="shared" si="50" ref="B106:M106">B104-B105</f>
        <v>0</v>
      </c>
      <c r="C106" s="6">
        <f t="shared" si="50"/>
        <v>0</v>
      </c>
      <c r="D106" s="6">
        <f t="shared" si="50"/>
        <v>0</v>
      </c>
      <c r="E106" s="6">
        <f t="shared" si="50"/>
        <v>0</v>
      </c>
      <c r="F106" s="6">
        <f t="shared" si="50"/>
        <v>0</v>
      </c>
      <c r="G106" s="6">
        <f t="shared" si="50"/>
        <v>0</v>
      </c>
      <c r="H106" s="6">
        <f t="shared" si="50"/>
        <v>0</v>
      </c>
      <c r="I106" s="6">
        <f t="shared" si="50"/>
        <v>0</v>
      </c>
      <c r="J106" s="6">
        <f t="shared" si="50"/>
        <v>0</v>
      </c>
      <c r="K106" s="6">
        <f t="shared" si="50"/>
        <v>0</v>
      </c>
      <c r="L106" s="6">
        <f t="shared" si="50"/>
        <v>0</v>
      </c>
      <c r="M106" s="6">
        <f t="shared" si="50"/>
        <v>0</v>
      </c>
      <c r="N106" s="6">
        <f>SUM(B106:M106)</f>
        <v>0</v>
      </c>
    </row>
    <row r="107" spans="1:14" s="20" customFormat="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255" s="34" customFormat="1" ht="12.75">
      <c r="A108" s="8" t="s">
        <v>74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10">
        <f>SUM(B108:M108)</f>
        <v>0</v>
      </c>
      <c r="IU108" s="35"/>
    </row>
    <row r="109" spans="1:14" s="33" customFormat="1" ht="12.75">
      <c r="A109" s="11" t="s">
        <v>75</v>
      </c>
      <c r="B109" s="12">
        <f aca="true" t="shared" si="51" ref="B109:M109">B108-B110</f>
        <v>0</v>
      </c>
      <c r="C109" s="12">
        <f t="shared" si="51"/>
        <v>0</v>
      </c>
      <c r="D109" s="12">
        <f t="shared" si="51"/>
        <v>0</v>
      </c>
      <c r="E109" s="12">
        <f t="shared" si="51"/>
        <v>0</v>
      </c>
      <c r="F109" s="12">
        <f t="shared" si="51"/>
        <v>0</v>
      </c>
      <c r="G109" s="12">
        <f t="shared" si="51"/>
        <v>0</v>
      </c>
      <c r="H109" s="12">
        <f t="shared" si="51"/>
        <v>0</v>
      </c>
      <c r="I109" s="12">
        <f t="shared" si="51"/>
        <v>0</v>
      </c>
      <c r="J109" s="12">
        <f t="shared" si="51"/>
        <v>0</v>
      </c>
      <c r="K109" s="12">
        <f t="shared" si="51"/>
        <v>0</v>
      </c>
      <c r="L109" s="12">
        <f t="shared" si="51"/>
        <v>0</v>
      </c>
      <c r="M109" s="12">
        <f t="shared" si="51"/>
        <v>0</v>
      </c>
      <c r="N109" s="13">
        <f>SUM(B109:M109)</f>
        <v>0</v>
      </c>
    </row>
    <row r="110" spans="1:14" s="20" customFormat="1" ht="12.75">
      <c r="A110" s="2" t="s">
        <v>76</v>
      </c>
      <c r="B110" s="6">
        <f aca="true" t="shared" si="52" ref="B110:M110">B108*B111</f>
        <v>0</v>
      </c>
      <c r="C110" s="6">
        <f t="shared" si="52"/>
        <v>0</v>
      </c>
      <c r="D110" s="6">
        <f t="shared" si="52"/>
        <v>0</v>
      </c>
      <c r="E110" s="6">
        <f t="shared" si="52"/>
        <v>0</v>
      </c>
      <c r="F110" s="6">
        <f t="shared" si="52"/>
        <v>0</v>
      </c>
      <c r="G110" s="6">
        <f t="shared" si="52"/>
        <v>0</v>
      </c>
      <c r="H110" s="6">
        <f t="shared" si="52"/>
        <v>0</v>
      </c>
      <c r="I110" s="6">
        <f t="shared" si="52"/>
        <v>0</v>
      </c>
      <c r="J110" s="6">
        <f t="shared" si="52"/>
        <v>0</v>
      </c>
      <c r="K110" s="6">
        <f t="shared" si="52"/>
        <v>0</v>
      </c>
      <c r="L110" s="6">
        <f t="shared" si="52"/>
        <v>0</v>
      </c>
      <c r="M110" s="6">
        <f t="shared" si="52"/>
        <v>0</v>
      </c>
      <c r="N110" s="6">
        <f>SUM(B110:M110)</f>
        <v>0</v>
      </c>
    </row>
    <row r="111" spans="1:14" s="36" customFormat="1" ht="12.75">
      <c r="A111" s="18"/>
      <c r="B111" s="19">
        <v>0</v>
      </c>
      <c r="C111" s="19">
        <f aca="true" t="shared" si="53" ref="C111:M111">B111</f>
        <v>0</v>
      </c>
      <c r="D111" s="19">
        <f t="shared" si="53"/>
        <v>0</v>
      </c>
      <c r="E111" s="19">
        <f t="shared" si="53"/>
        <v>0</v>
      </c>
      <c r="F111" s="19">
        <f t="shared" si="53"/>
        <v>0</v>
      </c>
      <c r="G111" s="19">
        <f t="shared" si="53"/>
        <v>0</v>
      </c>
      <c r="H111" s="19">
        <f t="shared" si="53"/>
        <v>0</v>
      </c>
      <c r="I111" s="19">
        <f t="shared" si="53"/>
        <v>0</v>
      </c>
      <c r="J111" s="19">
        <f t="shared" si="53"/>
        <v>0</v>
      </c>
      <c r="K111" s="19">
        <f t="shared" si="53"/>
        <v>0</v>
      </c>
      <c r="L111" s="19">
        <f t="shared" si="53"/>
        <v>0</v>
      </c>
      <c r="M111" s="19">
        <f t="shared" si="53"/>
        <v>0</v>
      </c>
      <c r="N111" s="19" t="e">
        <f>N110/N108</f>
        <v>#DIV/0!</v>
      </c>
    </row>
    <row r="112" spans="1:14" s="20" customFormat="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20" customFormat="1" ht="12.75">
      <c r="A113" s="2" t="s">
        <v>77</v>
      </c>
      <c r="B113" s="6">
        <f>+B24+B29+B33+B38+B39+B44+B59+B64+B75+B80+B85+B86+B87+B97+B98+B104</f>
        <v>175090</v>
      </c>
      <c r="C113" s="6">
        <f aca="true" t="shared" si="54" ref="C113:N113">+C24+C29+C33+C38+C39+C44+C59+C64+C75+C80+C85+C86+C87+C97+C98+C104</f>
        <v>160325</v>
      </c>
      <c r="D113" s="6">
        <f t="shared" si="54"/>
        <v>175911</v>
      </c>
      <c r="E113" s="6">
        <f t="shared" si="54"/>
        <v>193350</v>
      </c>
      <c r="F113" s="6">
        <f t="shared" si="54"/>
        <v>208090</v>
      </c>
      <c r="G113" s="6">
        <f t="shared" si="54"/>
        <v>218535</v>
      </c>
      <c r="H113" s="6">
        <f t="shared" si="54"/>
        <v>222420</v>
      </c>
      <c r="I113" s="6">
        <f t="shared" si="54"/>
        <v>219420</v>
      </c>
      <c r="J113" s="6">
        <f t="shared" si="54"/>
        <v>206585</v>
      </c>
      <c r="K113" s="6">
        <f t="shared" si="54"/>
        <v>197510</v>
      </c>
      <c r="L113" s="6">
        <f t="shared" si="54"/>
        <v>191968</v>
      </c>
      <c r="M113" s="6">
        <f t="shared" si="54"/>
        <v>204610</v>
      </c>
      <c r="N113" s="6">
        <f t="shared" si="54"/>
        <v>2373814</v>
      </c>
    </row>
    <row r="114" spans="1:14" s="20" customFormat="1" ht="12.75">
      <c r="A114" s="2" t="s">
        <v>78</v>
      </c>
      <c r="B114" s="6">
        <f>B11+B19+B26+B31+B35+B41+B46+B61+B67+B77+B82+B89+B100</f>
        <v>74550</v>
      </c>
      <c r="C114" s="6">
        <f>C11+C19+C26+C31+C35+C41+C46+C61+C67+C77+C82+C89+C100</f>
        <v>71212.5</v>
      </c>
      <c r="D114" s="6">
        <f>D11+D19+D26+D31+D35+D41+D46+D61+D67+D77+D82+D89+D100</f>
        <v>77641</v>
      </c>
      <c r="E114" s="6">
        <v>76878.5</v>
      </c>
      <c r="F114" s="6">
        <v>81651</v>
      </c>
      <c r="G114" s="6">
        <v>83294.5</v>
      </c>
      <c r="H114" s="6">
        <v>85288</v>
      </c>
      <c r="I114" s="6">
        <v>84505.5</v>
      </c>
      <c r="J114" s="6">
        <v>80532</v>
      </c>
      <c r="K114" s="6">
        <v>80201</v>
      </c>
      <c r="L114" s="6">
        <v>77441</v>
      </c>
      <c r="M114" s="6">
        <v>80723.5</v>
      </c>
      <c r="N114" s="6">
        <f>SUM(B114:M114)</f>
        <v>953918.5</v>
      </c>
    </row>
    <row r="115" spans="1:14" s="34" customFormat="1" ht="12.75">
      <c r="A115" s="14"/>
      <c r="B115" s="15">
        <f aca="true" t="shared" si="55" ref="B115:N115">B114/B113</f>
        <v>0.4257810269004512</v>
      </c>
      <c r="C115" s="15">
        <f t="shared" si="55"/>
        <v>0.44417589271791674</v>
      </c>
      <c r="D115" s="15">
        <f t="shared" si="55"/>
        <v>0.44136523582948195</v>
      </c>
      <c r="E115" s="15">
        <f t="shared" si="55"/>
        <v>0.39761313679855187</v>
      </c>
      <c r="F115" s="15">
        <f t="shared" si="55"/>
        <v>0.39238310346484695</v>
      </c>
      <c r="G115" s="15">
        <f t="shared" si="55"/>
        <v>0.38114947262452237</v>
      </c>
      <c r="H115" s="15">
        <f t="shared" si="55"/>
        <v>0.38345472529448793</v>
      </c>
      <c r="I115" s="15">
        <f t="shared" si="55"/>
        <v>0.3851312551271534</v>
      </c>
      <c r="J115" s="15">
        <f t="shared" si="55"/>
        <v>0.38982501149647847</v>
      </c>
      <c r="K115" s="15">
        <f t="shared" si="55"/>
        <v>0.4060604526353096</v>
      </c>
      <c r="L115" s="15">
        <f t="shared" si="55"/>
        <v>0.4034057759626604</v>
      </c>
      <c r="M115" s="15">
        <f t="shared" si="55"/>
        <v>0.3945237280680319</v>
      </c>
      <c r="N115" s="15">
        <f t="shared" si="55"/>
        <v>0.4018505662195943</v>
      </c>
    </row>
    <row r="116" spans="1:14" s="20" customFormat="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s="20" customFormat="1" ht="12.75">
      <c r="A117" s="2" t="s">
        <v>79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255" s="34" customFormat="1" ht="12.75">
      <c r="A118" s="8" t="s">
        <v>154</v>
      </c>
      <c r="B118" s="9">
        <v>1000</v>
      </c>
      <c r="C118" s="9">
        <v>900</v>
      </c>
      <c r="D118" s="9">
        <v>1100</v>
      </c>
      <c r="E118" s="9">
        <v>1200</v>
      </c>
      <c r="F118" s="9">
        <v>1300</v>
      </c>
      <c r="G118" s="9">
        <v>1300</v>
      </c>
      <c r="H118" s="9">
        <v>1300</v>
      </c>
      <c r="I118" s="9">
        <v>1300</v>
      </c>
      <c r="J118" s="9">
        <v>1200</v>
      </c>
      <c r="K118" s="9">
        <v>1100</v>
      </c>
      <c r="L118" s="9">
        <v>1000</v>
      </c>
      <c r="M118" s="9">
        <v>1200</v>
      </c>
      <c r="N118" s="10">
        <f aca="true" t="shared" si="56" ref="N118:N134">SUM(B118:M118)</f>
        <v>13900</v>
      </c>
      <c r="IU118" s="35"/>
    </row>
    <row r="119" spans="1:14" s="20" customFormat="1" ht="12.75">
      <c r="A119" s="8" t="s">
        <v>80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10">
        <f t="shared" si="56"/>
        <v>0</v>
      </c>
    </row>
    <row r="120" spans="1:14" s="20" customFormat="1" ht="12.75">
      <c r="A120" s="8" t="s">
        <v>81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10">
        <f t="shared" si="56"/>
        <v>0</v>
      </c>
    </row>
    <row r="121" spans="1:14" s="20" customFormat="1" ht="12.75">
      <c r="A121" s="8" t="s">
        <v>170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10">
        <f t="shared" si="56"/>
        <v>0</v>
      </c>
    </row>
    <row r="122" spans="1:14" s="20" customFormat="1" ht="12.75">
      <c r="A122" s="8" t="s">
        <v>82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10">
        <f t="shared" si="56"/>
        <v>0</v>
      </c>
    </row>
    <row r="123" spans="1:14" s="20" customFormat="1" ht="12.75">
      <c r="A123" s="8" t="s">
        <v>83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10">
        <f t="shared" si="56"/>
        <v>0</v>
      </c>
    </row>
    <row r="124" spans="1:14" s="20" customFormat="1" ht="12.75">
      <c r="A124" s="8" t="s">
        <v>84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10">
        <f t="shared" si="56"/>
        <v>0</v>
      </c>
    </row>
    <row r="125" spans="1:14" s="20" customFormat="1" ht="12.75">
      <c r="A125" s="8" t="s">
        <v>85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10">
        <f t="shared" si="56"/>
        <v>0</v>
      </c>
    </row>
    <row r="126" spans="1:14" s="20" customFormat="1" ht="12.75">
      <c r="A126" s="8" t="s">
        <v>86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10">
        <f t="shared" si="56"/>
        <v>0</v>
      </c>
    </row>
    <row r="127" spans="1:14" s="20" customFormat="1" ht="12.75">
      <c r="A127" s="8" t="s">
        <v>87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10">
        <f t="shared" si="56"/>
        <v>0</v>
      </c>
    </row>
    <row r="128" spans="1:14" s="20" customFormat="1" ht="12.75">
      <c r="A128" s="8" t="s">
        <v>88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10">
        <f t="shared" si="56"/>
        <v>0</v>
      </c>
    </row>
    <row r="129" spans="1:14" s="20" customFormat="1" ht="12.75">
      <c r="A129" s="8" t="s">
        <v>89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10">
        <f t="shared" si="56"/>
        <v>0</v>
      </c>
    </row>
    <row r="130" spans="1:14" s="20" customFormat="1" ht="12.75">
      <c r="A130" s="8" t="s">
        <v>90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10">
        <f t="shared" si="56"/>
        <v>0</v>
      </c>
    </row>
    <row r="131" spans="1:14" s="20" customFormat="1" ht="12.75">
      <c r="A131" s="8" t="s">
        <v>91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10">
        <f t="shared" si="56"/>
        <v>0</v>
      </c>
    </row>
    <row r="132" spans="1:14" s="20" customFormat="1" ht="12.75">
      <c r="A132" s="8" t="s">
        <v>92</v>
      </c>
      <c r="B132" s="9">
        <v>250</v>
      </c>
      <c r="C132" s="9">
        <v>0</v>
      </c>
      <c r="D132" s="9">
        <v>0</v>
      </c>
      <c r="E132" s="9">
        <v>250</v>
      </c>
      <c r="F132" s="9">
        <v>0</v>
      </c>
      <c r="G132" s="9">
        <v>0</v>
      </c>
      <c r="H132" s="9">
        <v>250</v>
      </c>
      <c r="I132" s="9">
        <v>0</v>
      </c>
      <c r="J132" s="9">
        <v>0</v>
      </c>
      <c r="K132" s="9">
        <v>250</v>
      </c>
      <c r="L132" s="9">
        <v>0</v>
      </c>
      <c r="M132" s="9">
        <v>0</v>
      </c>
      <c r="N132" s="10">
        <f t="shared" si="56"/>
        <v>1000</v>
      </c>
    </row>
    <row r="133" spans="1:14" s="20" customFormat="1" ht="12.75">
      <c r="A133" s="8" t="s">
        <v>93</v>
      </c>
      <c r="B133" s="9">
        <v>0</v>
      </c>
      <c r="C133" s="9">
        <v>0</v>
      </c>
      <c r="D133" s="9">
        <v>150</v>
      </c>
      <c r="E133" s="9">
        <v>0</v>
      </c>
      <c r="F133" s="9">
        <v>0</v>
      </c>
      <c r="G133" s="9">
        <v>150</v>
      </c>
      <c r="H133" s="9">
        <v>0</v>
      </c>
      <c r="I133" s="9">
        <v>0</v>
      </c>
      <c r="J133" s="9">
        <v>150</v>
      </c>
      <c r="K133" s="9">
        <v>0</v>
      </c>
      <c r="L133" s="9">
        <v>0</v>
      </c>
      <c r="M133" s="9">
        <v>150</v>
      </c>
      <c r="N133" s="10">
        <f t="shared" si="56"/>
        <v>600</v>
      </c>
    </row>
    <row r="134" spans="1:14" s="20" customFormat="1" ht="12.75">
      <c r="A134" s="8" t="s">
        <v>94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10">
        <f t="shared" si="56"/>
        <v>0</v>
      </c>
    </row>
    <row r="135" spans="1:14" s="20" customFormat="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6"/>
    </row>
    <row r="136" spans="1:14" s="20" customFormat="1" ht="12.75">
      <c r="A136" s="2" t="s">
        <v>95</v>
      </c>
      <c r="B136" s="6">
        <f>SUM(B118:B133)</f>
        <v>1250</v>
      </c>
      <c r="C136" s="6">
        <f>SUM(C118:C133)</f>
        <v>900</v>
      </c>
      <c r="D136" s="6">
        <v>1229.29</v>
      </c>
      <c r="E136" s="6">
        <f aca="true" t="shared" si="57" ref="E136:M136">SUM(E118:E133)</f>
        <v>1450</v>
      </c>
      <c r="F136" s="6">
        <f t="shared" si="57"/>
        <v>1300</v>
      </c>
      <c r="G136" s="6">
        <f t="shared" si="57"/>
        <v>1450</v>
      </c>
      <c r="H136" s="6">
        <f t="shared" si="57"/>
        <v>1550</v>
      </c>
      <c r="I136" s="6">
        <f t="shared" si="57"/>
        <v>1300</v>
      </c>
      <c r="J136" s="6">
        <f t="shared" si="57"/>
        <v>1350</v>
      </c>
      <c r="K136" s="6">
        <f t="shared" si="57"/>
        <v>1350</v>
      </c>
      <c r="L136" s="6">
        <f t="shared" si="57"/>
        <v>1000</v>
      </c>
      <c r="M136" s="6">
        <f t="shared" si="57"/>
        <v>1350</v>
      </c>
      <c r="N136" s="6">
        <f>SUM(B136:M136)</f>
        <v>15479.29</v>
      </c>
    </row>
    <row r="137" spans="1:14" s="20" customFormat="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20" customFormat="1" ht="12.75">
      <c r="A138" s="2" t="s">
        <v>96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20" customFormat="1" ht="12.75">
      <c r="A139" s="32" t="s">
        <v>97</v>
      </c>
      <c r="B139" s="9">
        <v>3082</v>
      </c>
      <c r="C139" s="9">
        <v>3082</v>
      </c>
      <c r="D139" s="9">
        <v>3082</v>
      </c>
      <c r="E139" s="9">
        <v>3082</v>
      </c>
      <c r="F139" s="9">
        <v>3082</v>
      </c>
      <c r="G139" s="9">
        <v>3082</v>
      </c>
      <c r="H139" s="9">
        <v>3082</v>
      </c>
      <c r="I139" s="9">
        <v>3082</v>
      </c>
      <c r="J139" s="9">
        <v>3082</v>
      </c>
      <c r="K139" s="9">
        <v>3082</v>
      </c>
      <c r="L139" s="9">
        <v>3082</v>
      </c>
      <c r="M139" s="9">
        <v>3082</v>
      </c>
      <c r="N139" s="10">
        <f aca="true" t="shared" si="58" ref="N139:N190">SUM(B139:M139)</f>
        <v>36984</v>
      </c>
    </row>
    <row r="140" spans="1:14" s="20" customFormat="1" ht="12.75">
      <c r="A140" s="8" t="s">
        <v>98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10">
        <f t="shared" si="58"/>
        <v>0</v>
      </c>
    </row>
    <row r="141" spans="1:14" s="20" customFormat="1" ht="12.75">
      <c r="A141" s="8" t="s">
        <v>99</v>
      </c>
      <c r="B141" s="9">
        <v>10</v>
      </c>
      <c r="C141" s="9">
        <v>10</v>
      </c>
      <c r="D141" s="9">
        <v>10</v>
      </c>
      <c r="E141" s="9">
        <v>25</v>
      </c>
      <c r="F141" s="9">
        <v>25</v>
      </c>
      <c r="G141" s="9">
        <v>25</v>
      </c>
      <c r="H141" s="9">
        <v>25</v>
      </c>
      <c r="I141" s="9">
        <v>25</v>
      </c>
      <c r="J141" s="9">
        <v>25</v>
      </c>
      <c r="K141" s="9">
        <v>25</v>
      </c>
      <c r="L141" s="9">
        <v>10</v>
      </c>
      <c r="M141" s="9">
        <v>25</v>
      </c>
      <c r="N141" s="10">
        <f t="shared" si="58"/>
        <v>240</v>
      </c>
    </row>
    <row r="142" spans="1:14" s="20" customFormat="1" ht="12.75">
      <c r="A142" s="8" t="s">
        <v>100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10">
        <f t="shared" si="58"/>
        <v>0</v>
      </c>
    </row>
    <row r="143" spans="1:14" s="20" customFormat="1" ht="12.75">
      <c r="A143" s="8" t="s">
        <v>101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10">
        <f t="shared" si="58"/>
        <v>0</v>
      </c>
    </row>
    <row r="144" spans="1:14" s="20" customFormat="1" ht="12.75">
      <c r="A144" s="8" t="s">
        <v>102</v>
      </c>
      <c r="B144" s="9">
        <v>60</v>
      </c>
      <c r="C144" s="9">
        <v>50</v>
      </c>
      <c r="D144" s="9">
        <v>60</v>
      </c>
      <c r="E144" s="9">
        <v>80</v>
      </c>
      <c r="F144" s="9">
        <v>80</v>
      </c>
      <c r="G144" s="9">
        <v>100</v>
      </c>
      <c r="H144" s="9">
        <v>100</v>
      </c>
      <c r="I144" s="9">
        <v>100</v>
      </c>
      <c r="J144" s="9">
        <v>80</v>
      </c>
      <c r="K144" s="9">
        <v>80</v>
      </c>
      <c r="L144" s="9">
        <v>70</v>
      </c>
      <c r="M144" s="9">
        <v>100</v>
      </c>
      <c r="N144" s="10">
        <f t="shared" si="58"/>
        <v>960</v>
      </c>
    </row>
    <row r="145" spans="1:14" s="20" customFormat="1" ht="12.75">
      <c r="A145" s="8" t="s">
        <v>103</v>
      </c>
      <c r="B145" s="9">
        <v>20</v>
      </c>
      <c r="C145" s="9">
        <v>20</v>
      </c>
      <c r="D145" s="9">
        <v>20</v>
      </c>
      <c r="E145" s="9">
        <v>20</v>
      </c>
      <c r="F145" s="9">
        <v>20</v>
      </c>
      <c r="G145" s="9">
        <v>20</v>
      </c>
      <c r="H145" s="9">
        <v>20</v>
      </c>
      <c r="I145" s="9">
        <v>20</v>
      </c>
      <c r="J145" s="9">
        <v>20</v>
      </c>
      <c r="K145" s="9">
        <v>20</v>
      </c>
      <c r="L145" s="9">
        <v>20</v>
      </c>
      <c r="M145" s="9">
        <v>20</v>
      </c>
      <c r="N145" s="10">
        <f t="shared" si="58"/>
        <v>240</v>
      </c>
    </row>
    <row r="146" spans="1:14" s="20" customFormat="1" ht="12.75">
      <c r="A146" s="8" t="s">
        <v>104</v>
      </c>
      <c r="B146" s="9">
        <v>60</v>
      </c>
      <c r="C146" s="9">
        <v>60</v>
      </c>
      <c r="D146" s="9">
        <v>60</v>
      </c>
      <c r="E146" s="9">
        <v>80</v>
      </c>
      <c r="F146" s="9">
        <v>80</v>
      </c>
      <c r="G146" s="9">
        <v>80</v>
      </c>
      <c r="H146" s="9">
        <v>80</v>
      </c>
      <c r="I146" s="9">
        <v>80</v>
      </c>
      <c r="J146" s="9">
        <v>80</v>
      </c>
      <c r="K146" s="9">
        <v>60</v>
      </c>
      <c r="L146" s="9">
        <v>60</v>
      </c>
      <c r="M146" s="9">
        <v>70</v>
      </c>
      <c r="N146" s="10">
        <f t="shared" si="58"/>
        <v>850</v>
      </c>
    </row>
    <row r="147" spans="1:14" s="20" customFormat="1" ht="12.75">
      <c r="A147" s="8" t="s">
        <v>105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10">
        <f t="shared" si="58"/>
        <v>0</v>
      </c>
    </row>
    <row r="148" spans="1:14" s="20" customFormat="1" ht="12.75">
      <c r="A148" s="8" t="s">
        <v>106</v>
      </c>
      <c r="B148" s="9">
        <v>1000</v>
      </c>
      <c r="C148" s="9">
        <v>1000</v>
      </c>
      <c r="D148" s="9">
        <v>1000</v>
      </c>
      <c r="E148" s="9">
        <v>1000</v>
      </c>
      <c r="F148" s="9">
        <v>1000</v>
      </c>
      <c r="G148" s="9">
        <v>1000</v>
      </c>
      <c r="H148" s="9">
        <v>1000</v>
      </c>
      <c r="I148" s="9">
        <v>1000</v>
      </c>
      <c r="J148" s="9">
        <v>1000</v>
      </c>
      <c r="K148" s="9">
        <v>1000</v>
      </c>
      <c r="L148" s="9">
        <v>1000</v>
      </c>
      <c r="M148" s="9">
        <v>1000</v>
      </c>
      <c r="N148" s="10">
        <f t="shared" si="58"/>
        <v>12000</v>
      </c>
    </row>
    <row r="149" spans="1:14" s="20" customFormat="1" ht="12.75">
      <c r="A149" s="8" t="s">
        <v>107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10">
        <f t="shared" si="58"/>
        <v>0</v>
      </c>
    </row>
    <row r="150" spans="1:14" s="20" customFormat="1" ht="12.75">
      <c r="A150" s="8" t="s">
        <v>108</v>
      </c>
      <c r="B150" s="9">
        <f>(B158+B159)*0.0925</f>
        <v>1271.875</v>
      </c>
      <c r="C150" s="9">
        <f aca="true" t="shared" si="59" ref="C150:M150">(C158+C159)*0.0925</f>
        <v>1225.625</v>
      </c>
      <c r="D150" s="9">
        <f t="shared" si="59"/>
        <v>1258.925</v>
      </c>
      <c r="E150" s="9">
        <f t="shared" si="59"/>
        <v>1364.375</v>
      </c>
      <c r="F150" s="9">
        <f t="shared" si="59"/>
        <v>1456.875</v>
      </c>
      <c r="G150" s="9">
        <f t="shared" si="59"/>
        <v>1456.875</v>
      </c>
      <c r="H150" s="9">
        <f t="shared" si="59"/>
        <v>1503.125</v>
      </c>
      <c r="I150" s="9">
        <f t="shared" si="59"/>
        <v>1503.125</v>
      </c>
      <c r="J150" s="9">
        <f t="shared" si="59"/>
        <v>1503.125</v>
      </c>
      <c r="K150" s="9">
        <f t="shared" si="59"/>
        <v>1410.625</v>
      </c>
      <c r="L150" s="9">
        <f t="shared" si="59"/>
        <v>1364.375</v>
      </c>
      <c r="M150" s="9">
        <f t="shared" si="59"/>
        <v>1410.625</v>
      </c>
      <c r="N150" s="10">
        <f t="shared" si="58"/>
        <v>16729.55</v>
      </c>
    </row>
    <row r="151" spans="1:14" s="20" customFormat="1" ht="12.75">
      <c r="A151" s="8" t="s">
        <v>109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10">
        <f t="shared" si="58"/>
        <v>0</v>
      </c>
    </row>
    <row r="152" spans="1:14" s="20" customFormat="1" ht="12.75">
      <c r="A152" s="8" t="s">
        <v>110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10">
        <f t="shared" si="58"/>
        <v>0</v>
      </c>
    </row>
    <row r="153" spans="1:14" s="20" customFormat="1" ht="12.75">
      <c r="A153" s="8" t="s">
        <v>111</v>
      </c>
      <c r="B153" s="9">
        <v>2000</v>
      </c>
      <c r="C153" s="9">
        <v>1800</v>
      </c>
      <c r="D153" s="9">
        <v>2000</v>
      </c>
      <c r="E153" s="9">
        <v>2000</v>
      </c>
      <c r="F153" s="9">
        <v>2000</v>
      </c>
      <c r="G153" s="9">
        <v>2500</v>
      </c>
      <c r="H153" s="9">
        <v>2500</v>
      </c>
      <c r="I153" s="9">
        <v>2500</v>
      </c>
      <c r="J153" s="9">
        <v>2000</v>
      </c>
      <c r="K153" s="9">
        <v>2000</v>
      </c>
      <c r="L153" s="9">
        <v>1800</v>
      </c>
      <c r="M153" s="9">
        <v>1900</v>
      </c>
      <c r="N153" s="10">
        <f t="shared" si="58"/>
        <v>25000</v>
      </c>
    </row>
    <row r="154" spans="1:14" s="20" customFormat="1" ht="12.75">
      <c r="A154" s="8" t="s">
        <v>155</v>
      </c>
      <c r="B154" s="9">
        <v>250</v>
      </c>
      <c r="C154" s="9">
        <v>300</v>
      </c>
      <c r="D154" s="9">
        <v>250</v>
      </c>
      <c r="E154" s="9">
        <v>175</v>
      </c>
      <c r="F154" s="9">
        <v>150</v>
      </c>
      <c r="G154" s="9">
        <v>150</v>
      </c>
      <c r="H154" s="9">
        <v>150</v>
      </c>
      <c r="I154" s="9">
        <v>150</v>
      </c>
      <c r="J154" s="9">
        <v>150</v>
      </c>
      <c r="K154" s="9">
        <v>150</v>
      </c>
      <c r="L154" s="9">
        <v>150</v>
      </c>
      <c r="M154" s="9">
        <v>150</v>
      </c>
      <c r="N154" s="10">
        <f t="shared" si="58"/>
        <v>2175</v>
      </c>
    </row>
    <row r="155" spans="1:14" s="20" customFormat="1" ht="12.75">
      <c r="A155" s="32" t="s">
        <v>168</v>
      </c>
      <c r="B155" s="9">
        <v>7600</v>
      </c>
      <c r="C155" s="9">
        <v>7600</v>
      </c>
      <c r="D155" s="9">
        <v>7600</v>
      </c>
      <c r="E155" s="9">
        <v>7600</v>
      </c>
      <c r="F155" s="9">
        <v>7600</v>
      </c>
      <c r="G155" s="9">
        <v>7600</v>
      </c>
      <c r="H155" s="9">
        <v>7600</v>
      </c>
      <c r="I155" s="9">
        <v>7600</v>
      </c>
      <c r="J155" s="9">
        <v>7600</v>
      </c>
      <c r="K155" s="9">
        <v>7600</v>
      </c>
      <c r="L155" s="9">
        <v>7600</v>
      </c>
      <c r="M155" s="9">
        <v>7600</v>
      </c>
      <c r="N155" s="10">
        <f t="shared" si="58"/>
        <v>91200</v>
      </c>
    </row>
    <row r="156" spans="1:14" s="20" customFormat="1" ht="12.75">
      <c r="A156" s="8" t="s">
        <v>169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10">
        <f t="shared" si="58"/>
        <v>0</v>
      </c>
    </row>
    <row r="157" spans="1:14" s="20" customFormat="1" ht="12.75">
      <c r="A157" s="8" t="s">
        <v>156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10">
        <f t="shared" si="58"/>
        <v>0</v>
      </c>
    </row>
    <row r="158" spans="1:14" s="20" customFormat="1" ht="12.75">
      <c r="A158" s="8" t="s">
        <v>157</v>
      </c>
      <c r="B158" s="9">
        <v>3250</v>
      </c>
      <c r="C158" s="9">
        <v>3250</v>
      </c>
      <c r="D158" s="9">
        <v>3250</v>
      </c>
      <c r="E158" s="9">
        <v>3250</v>
      </c>
      <c r="F158" s="9">
        <v>3250</v>
      </c>
      <c r="G158" s="9">
        <v>3250</v>
      </c>
      <c r="H158" s="9">
        <v>3250</v>
      </c>
      <c r="I158" s="9">
        <v>3250</v>
      </c>
      <c r="J158" s="9">
        <v>3250</v>
      </c>
      <c r="K158" s="9">
        <v>3250</v>
      </c>
      <c r="L158" s="9">
        <v>3250</v>
      </c>
      <c r="M158" s="9">
        <v>3250</v>
      </c>
      <c r="N158" s="10">
        <f t="shared" si="58"/>
        <v>39000</v>
      </c>
    </row>
    <row r="159" spans="1:14" s="20" customFormat="1" ht="12.75">
      <c r="A159" s="8" t="s">
        <v>112</v>
      </c>
      <c r="B159" s="9">
        <v>10500</v>
      </c>
      <c r="C159" s="9">
        <v>10000</v>
      </c>
      <c r="D159" s="9">
        <v>10360</v>
      </c>
      <c r="E159" s="9">
        <v>11500</v>
      </c>
      <c r="F159" s="9">
        <v>12500</v>
      </c>
      <c r="G159" s="9">
        <v>12500</v>
      </c>
      <c r="H159" s="9">
        <v>13000</v>
      </c>
      <c r="I159" s="9">
        <v>13000</v>
      </c>
      <c r="J159" s="9">
        <v>13000</v>
      </c>
      <c r="K159" s="9">
        <v>12000</v>
      </c>
      <c r="L159" s="9">
        <v>11500</v>
      </c>
      <c r="M159" s="9">
        <v>12000</v>
      </c>
      <c r="N159" s="10">
        <f t="shared" si="58"/>
        <v>141860</v>
      </c>
    </row>
    <row r="160" spans="1:14" s="20" customFormat="1" ht="12.75">
      <c r="A160" s="8" t="s">
        <v>113</v>
      </c>
      <c r="B160" s="9">
        <v>600</v>
      </c>
      <c r="C160" s="9">
        <v>500</v>
      </c>
      <c r="D160" s="9">
        <v>600</v>
      </c>
      <c r="E160" s="9">
        <v>800</v>
      </c>
      <c r="F160" s="9">
        <v>1000</v>
      </c>
      <c r="G160" s="9">
        <v>1000</v>
      </c>
      <c r="H160" s="9">
        <v>1000</v>
      </c>
      <c r="I160" s="9">
        <v>1000</v>
      </c>
      <c r="J160" s="9">
        <v>900</v>
      </c>
      <c r="K160" s="9">
        <v>800</v>
      </c>
      <c r="L160" s="9">
        <v>800</v>
      </c>
      <c r="M160" s="9">
        <v>1000</v>
      </c>
      <c r="N160" s="10">
        <f t="shared" si="58"/>
        <v>10000</v>
      </c>
    </row>
    <row r="161" spans="1:14" s="20" customFormat="1" ht="12.75">
      <c r="A161" s="8" t="s">
        <v>158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10">
        <f t="shared" si="58"/>
        <v>0</v>
      </c>
    </row>
    <row r="162" spans="1:14" s="20" customFormat="1" ht="12.75">
      <c r="A162" s="8" t="s">
        <v>114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10">
        <f t="shared" si="58"/>
        <v>0</v>
      </c>
    </row>
    <row r="163" spans="1:14" s="20" customFormat="1" ht="12.75">
      <c r="A163" s="8" t="s">
        <v>160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10">
        <f t="shared" si="58"/>
        <v>0</v>
      </c>
    </row>
    <row r="164" spans="1:14" s="20" customFormat="1" ht="12.75">
      <c r="A164" s="8" t="s">
        <v>115</v>
      </c>
      <c r="B164" s="9">
        <v>350</v>
      </c>
      <c r="C164" s="9">
        <v>350</v>
      </c>
      <c r="D164" s="9">
        <v>350</v>
      </c>
      <c r="E164" s="9">
        <v>350</v>
      </c>
      <c r="F164" s="9">
        <v>350</v>
      </c>
      <c r="G164" s="9">
        <v>350</v>
      </c>
      <c r="H164" s="9">
        <v>350</v>
      </c>
      <c r="I164" s="9">
        <v>350</v>
      </c>
      <c r="J164" s="9">
        <v>350</v>
      </c>
      <c r="K164" s="9">
        <v>350</v>
      </c>
      <c r="L164" s="9">
        <v>350</v>
      </c>
      <c r="M164" s="9">
        <v>350</v>
      </c>
      <c r="N164" s="10">
        <f t="shared" si="58"/>
        <v>4200</v>
      </c>
    </row>
    <row r="165" spans="1:14" s="20" customFormat="1" ht="12.75">
      <c r="A165" s="8" t="s">
        <v>116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10">
        <f t="shared" si="58"/>
        <v>0</v>
      </c>
    </row>
    <row r="166" spans="1:14" s="20" customFormat="1" ht="12.75">
      <c r="A166" s="8" t="s">
        <v>117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10">
        <f t="shared" si="58"/>
        <v>0</v>
      </c>
    </row>
    <row r="167" spans="1:14" s="20" customFormat="1" ht="12.75">
      <c r="A167" s="8" t="s">
        <v>118</v>
      </c>
      <c r="B167" s="9">
        <v>60</v>
      </c>
      <c r="C167" s="9">
        <v>80</v>
      </c>
      <c r="D167" s="9">
        <v>60</v>
      </c>
      <c r="E167" s="9">
        <v>200</v>
      </c>
      <c r="F167" s="9">
        <v>100</v>
      </c>
      <c r="G167" s="9">
        <v>100</v>
      </c>
      <c r="H167" s="9">
        <v>100</v>
      </c>
      <c r="I167" s="9">
        <v>100</v>
      </c>
      <c r="J167" s="9">
        <v>80</v>
      </c>
      <c r="K167" s="9">
        <v>80</v>
      </c>
      <c r="L167" s="9">
        <v>60</v>
      </c>
      <c r="M167" s="9">
        <v>60</v>
      </c>
      <c r="N167" s="10">
        <f t="shared" si="58"/>
        <v>1080</v>
      </c>
    </row>
    <row r="168" spans="1:14" s="20" customFormat="1" ht="12.75">
      <c r="A168" s="8" t="s">
        <v>119</v>
      </c>
      <c r="B168" s="9">
        <v>2500</v>
      </c>
      <c r="C168" s="9">
        <v>3500</v>
      </c>
      <c r="D168" s="9">
        <v>3200</v>
      </c>
      <c r="E168" s="9">
        <v>2780</v>
      </c>
      <c r="F168" s="9">
        <v>2200</v>
      </c>
      <c r="G168" s="9">
        <v>2200</v>
      </c>
      <c r="H168" s="9">
        <v>2400</v>
      </c>
      <c r="I168" s="9">
        <v>2400</v>
      </c>
      <c r="J168" s="9">
        <v>1900</v>
      </c>
      <c r="K168" s="9">
        <v>1800</v>
      </c>
      <c r="L168" s="9">
        <v>2200</v>
      </c>
      <c r="M168" s="9">
        <v>2350</v>
      </c>
      <c r="N168" s="10">
        <f t="shared" si="58"/>
        <v>29430</v>
      </c>
    </row>
    <row r="169" spans="1:14" s="20" customFormat="1" ht="12.75">
      <c r="A169" s="8" t="s">
        <v>120</v>
      </c>
      <c r="B169" s="9">
        <v>3250</v>
      </c>
      <c r="C169" s="9">
        <v>3150</v>
      </c>
      <c r="D169" s="9">
        <v>3300</v>
      </c>
      <c r="E169" s="9">
        <v>3750</v>
      </c>
      <c r="F169" s="9">
        <v>4000</v>
      </c>
      <c r="G169" s="9">
        <v>4000</v>
      </c>
      <c r="H169" s="9">
        <v>4100</v>
      </c>
      <c r="I169" s="9">
        <v>4100</v>
      </c>
      <c r="J169" s="9">
        <v>4000</v>
      </c>
      <c r="K169" s="9">
        <v>4050</v>
      </c>
      <c r="L169" s="9">
        <v>3900</v>
      </c>
      <c r="M169" s="9">
        <v>3950</v>
      </c>
      <c r="N169" s="10">
        <f t="shared" si="58"/>
        <v>45550</v>
      </c>
    </row>
    <row r="170" spans="1:14" s="20" customFormat="1" ht="12.75">
      <c r="A170" s="8" t="s">
        <v>121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10">
        <f t="shared" si="58"/>
        <v>0</v>
      </c>
    </row>
    <row r="171" spans="1:14" s="20" customFormat="1" ht="12.75">
      <c r="A171" s="8" t="s">
        <v>122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10">
        <f t="shared" si="58"/>
        <v>0</v>
      </c>
    </row>
    <row r="172" spans="1:14" s="20" customFormat="1" ht="12.75">
      <c r="A172" s="8" t="s">
        <v>159</v>
      </c>
      <c r="B172" s="9">
        <v>190</v>
      </c>
      <c r="C172" s="9">
        <v>190</v>
      </c>
      <c r="D172" s="9">
        <v>190</v>
      </c>
      <c r="E172" s="9">
        <v>190</v>
      </c>
      <c r="F172" s="9">
        <v>190</v>
      </c>
      <c r="G172" s="9">
        <v>190</v>
      </c>
      <c r="H172" s="9">
        <v>190</v>
      </c>
      <c r="I172" s="9">
        <v>190</v>
      </c>
      <c r="J172" s="9">
        <v>190</v>
      </c>
      <c r="K172" s="9">
        <v>190</v>
      </c>
      <c r="L172" s="9">
        <v>190</v>
      </c>
      <c r="M172" s="9">
        <v>190</v>
      </c>
      <c r="N172" s="10">
        <f t="shared" si="58"/>
        <v>2280</v>
      </c>
    </row>
    <row r="173" spans="1:14" s="20" customFormat="1" ht="12.75">
      <c r="A173" s="8" t="s">
        <v>123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10">
        <f t="shared" si="58"/>
        <v>0</v>
      </c>
    </row>
    <row r="174" spans="1:14" s="20" customFormat="1" ht="12.75">
      <c r="A174" s="8" t="s">
        <v>124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10">
        <f t="shared" si="58"/>
        <v>0</v>
      </c>
    </row>
    <row r="175" spans="1:14" s="20" customFormat="1" ht="12.75">
      <c r="A175" s="8" t="s">
        <v>125</v>
      </c>
      <c r="B175" s="9">
        <v>200</v>
      </c>
      <c r="C175" s="9">
        <v>325</v>
      </c>
      <c r="D175" s="9">
        <v>400</v>
      </c>
      <c r="E175" s="9">
        <v>400</v>
      </c>
      <c r="F175" s="9">
        <v>300</v>
      </c>
      <c r="G175" s="9">
        <v>200</v>
      </c>
      <c r="H175" s="9">
        <v>500</v>
      </c>
      <c r="I175" s="9">
        <v>200</v>
      </c>
      <c r="J175" s="9">
        <v>200</v>
      </c>
      <c r="K175" s="9">
        <v>200</v>
      </c>
      <c r="L175" s="9">
        <v>250</v>
      </c>
      <c r="M175" s="9">
        <v>250</v>
      </c>
      <c r="N175" s="10">
        <f t="shared" si="58"/>
        <v>3425</v>
      </c>
    </row>
    <row r="176" spans="1:14" s="20" customFormat="1" ht="12.75">
      <c r="A176" s="8" t="s">
        <v>126</v>
      </c>
      <c r="B176" s="9">
        <v>0</v>
      </c>
      <c r="C176" s="9">
        <v>0</v>
      </c>
      <c r="D176" s="9">
        <v>0</v>
      </c>
      <c r="E176" s="9">
        <v>100</v>
      </c>
      <c r="F176" s="9">
        <v>200</v>
      </c>
      <c r="G176" s="9">
        <v>0</v>
      </c>
      <c r="H176" s="9">
        <v>0</v>
      </c>
      <c r="I176" s="9">
        <v>200</v>
      </c>
      <c r="J176" s="9">
        <v>0</v>
      </c>
      <c r="K176" s="9">
        <v>0</v>
      </c>
      <c r="L176" s="9">
        <v>200</v>
      </c>
      <c r="M176" s="9">
        <v>0</v>
      </c>
      <c r="N176" s="10">
        <f t="shared" si="58"/>
        <v>700</v>
      </c>
    </row>
    <row r="177" spans="1:14" s="20" customFormat="1" ht="12.75">
      <c r="A177" s="8" t="s">
        <v>127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10">
        <f t="shared" si="58"/>
        <v>0</v>
      </c>
    </row>
    <row r="178" spans="1:14" s="20" customFormat="1" ht="12.75">
      <c r="A178" s="8" t="s">
        <v>128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10">
        <f t="shared" si="58"/>
        <v>0</v>
      </c>
    </row>
    <row r="179" spans="1:14" s="20" customFormat="1" ht="12.75">
      <c r="A179" s="8" t="s">
        <v>129</v>
      </c>
      <c r="B179" s="9">
        <v>250</v>
      </c>
      <c r="C179" s="9">
        <v>215</v>
      </c>
      <c r="D179" s="9">
        <v>190</v>
      </c>
      <c r="E179" s="9">
        <v>250</v>
      </c>
      <c r="F179" s="9">
        <v>240</v>
      </c>
      <c r="G179" s="9">
        <v>280</v>
      </c>
      <c r="H179" s="9">
        <v>300</v>
      </c>
      <c r="I179" s="9">
        <v>260</v>
      </c>
      <c r="J179" s="9">
        <v>250</v>
      </c>
      <c r="K179" s="9">
        <v>220</v>
      </c>
      <c r="L179" s="9">
        <v>170</v>
      </c>
      <c r="M179" s="9">
        <v>140</v>
      </c>
      <c r="N179" s="10">
        <f t="shared" si="58"/>
        <v>2765</v>
      </c>
    </row>
    <row r="180" spans="1:14" s="20" customFormat="1" ht="12.75">
      <c r="A180" s="8" t="s">
        <v>130</v>
      </c>
      <c r="B180" s="9">
        <v>0</v>
      </c>
      <c r="C180" s="9">
        <v>0</v>
      </c>
      <c r="D180" s="9">
        <v>0</v>
      </c>
      <c r="E180" s="9">
        <v>100</v>
      </c>
      <c r="F180" s="9">
        <v>0</v>
      </c>
      <c r="G180" s="9">
        <v>0</v>
      </c>
      <c r="H180" s="9">
        <v>0</v>
      </c>
      <c r="I180" s="9">
        <v>100</v>
      </c>
      <c r="J180" s="9">
        <v>0</v>
      </c>
      <c r="K180" s="9">
        <v>0</v>
      </c>
      <c r="L180" s="9">
        <v>0</v>
      </c>
      <c r="M180" s="9">
        <v>100</v>
      </c>
      <c r="N180" s="10">
        <f t="shared" si="58"/>
        <v>300</v>
      </c>
    </row>
    <row r="181" spans="1:14" s="20" customFormat="1" ht="12.75">
      <c r="A181" s="8" t="s">
        <v>131</v>
      </c>
      <c r="B181" s="9">
        <v>400</v>
      </c>
      <c r="C181" s="9">
        <v>250</v>
      </c>
      <c r="D181" s="9">
        <v>400</v>
      </c>
      <c r="E181" s="9">
        <v>650</v>
      </c>
      <c r="F181" s="9">
        <v>650</v>
      </c>
      <c r="G181" s="9">
        <v>650</v>
      </c>
      <c r="H181" s="9">
        <v>650</v>
      </c>
      <c r="I181" s="9">
        <v>650</v>
      </c>
      <c r="J181" s="9">
        <v>450</v>
      </c>
      <c r="K181" s="9">
        <v>450</v>
      </c>
      <c r="L181" s="9">
        <v>450</v>
      </c>
      <c r="M181" s="9">
        <v>500</v>
      </c>
      <c r="N181" s="10">
        <f t="shared" si="58"/>
        <v>6150</v>
      </c>
    </row>
    <row r="182" spans="1:14" s="20" customFormat="1" ht="12.75">
      <c r="A182" s="8" t="s">
        <v>132</v>
      </c>
      <c r="B182" s="9">
        <v>25</v>
      </c>
      <c r="C182" s="9">
        <v>25</v>
      </c>
      <c r="D182" s="9">
        <v>25</v>
      </c>
      <c r="E182" s="9">
        <v>50</v>
      </c>
      <c r="F182" s="9">
        <v>50</v>
      </c>
      <c r="G182" s="9">
        <v>100</v>
      </c>
      <c r="H182" s="9">
        <v>100</v>
      </c>
      <c r="I182" s="9">
        <v>100</v>
      </c>
      <c r="J182" s="9">
        <v>50</v>
      </c>
      <c r="K182" s="9">
        <v>25</v>
      </c>
      <c r="L182" s="9">
        <v>25</v>
      </c>
      <c r="M182" s="9">
        <v>50</v>
      </c>
      <c r="N182" s="10">
        <f t="shared" si="58"/>
        <v>625</v>
      </c>
    </row>
    <row r="183" spans="1:14" s="33" customFormat="1" ht="12.75">
      <c r="A183" s="21" t="s">
        <v>167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10">
        <f t="shared" si="58"/>
        <v>0</v>
      </c>
    </row>
    <row r="184" spans="1:14" s="20" customFormat="1" ht="12.75">
      <c r="A184" s="8" t="s">
        <v>161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10">
        <f t="shared" si="58"/>
        <v>0</v>
      </c>
    </row>
    <row r="185" spans="1:14" s="20" customFormat="1" ht="12.75">
      <c r="A185" s="8" t="s">
        <v>133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10">
        <f t="shared" si="58"/>
        <v>0</v>
      </c>
    </row>
    <row r="186" spans="1:14" s="20" customFormat="1" ht="12.75">
      <c r="A186" s="8" t="s">
        <v>134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10">
        <f t="shared" si="58"/>
        <v>0</v>
      </c>
    </row>
    <row r="187" spans="1:14" s="20" customFormat="1" ht="12.75">
      <c r="A187" s="8" t="s">
        <v>166</v>
      </c>
      <c r="B187" s="9">
        <v>300</v>
      </c>
      <c r="C187" s="9">
        <v>0</v>
      </c>
      <c r="D187" s="9">
        <v>0</v>
      </c>
      <c r="E187" s="9">
        <v>300</v>
      </c>
      <c r="F187" s="9">
        <v>0</v>
      </c>
      <c r="G187" s="9">
        <v>0</v>
      </c>
      <c r="H187" s="9">
        <v>300</v>
      </c>
      <c r="I187" s="9">
        <v>0</v>
      </c>
      <c r="J187" s="9">
        <v>0</v>
      </c>
      <c r="K187" s="9">
        <v>0</v>
      </c>
      <c r="L187" s="9">
        <v>300</v>
      </c>
      <c r="M187" s="9">
        <v>0</v>
      </c>
      <c r="N187" s="10">
        <f t="shared" si="58"/>
        <v>1200</v>
      </c>
    </row>
    <row r="188" spans="1:14" s="20" customFormat="1" ht="12.75">
      <c r="A188" s="8" t="s">
        <v>135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10">
        <f t="shared" si="58"/>
        <v>0</v>
      </c>
    </row>
    <row r="189" spans="1:14" s="20" customFormat="1" ht="12.75">
      <c r="A189" s="8" t="s">
        <v>136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10">
        <f t="shared" si="58"/>
        <v>0</v>
      </c>
    </row>
    <row r="190" spans="1:14" s="20" customFormat="1" ht="12.75">
      <c r="A190" s="8" t="s">
        <v>137</v>
      </c>
      <c r="B190" s="9">
        <v>120</v>
      </c>
      <c r="C190" s="9">
        <v>120</v>
      </c>
      <c r="D190" s="9">
        <v>120</v>
      </c>
      <c r="E190" s="9">
        <v>120</v>
      </c>
      <c r="F190" s="9">
        <v>120</v>
      </c>
      <c r="G190" s="9">
        <v>120</v>
      </c>
      <c r="H190" s="9">
        <v>120</v>
      </c>
      <c r="I190" s="9">
        <v>120</v>
      </c>
      <c r="J190" s="9">
        <v>120</v>
      </c>
      <c r="K190" s="9">
        <v>120</v>
      </c>
      <c r="L190" s="9">
        <v>120</v>
      </c>
      <c r="M190" s="9">
        <v>120</v>
      </c>
      <c r="N190" s="10">
        <f t="shared" si="58"/>
        <v>1440</v>
      </c>
    </row>
    <row r="191" spans="1:14" s="20" customFormat="1" ht="12.75">
      <c r="A191" s="8" t="s">
        <v>138</v>
      </c>
      <c r="B191" s="10">
        <f aca="true" t="shared" si="60" ref="B191:M191">SUM(B139:B190)</f>
        <v>37348.875</v>
      </c>
      <c r="C191" s="10">
        <f t="shared" si="60"/>
        <v>37102.625</v>
      </c>
      <c r="D191" s="10">
        <f t="shared" si="60"/>
        <v>37785.925</v>
      </c>
      <c r="E191" s="10">
        <f t="shared" si="60"/>
        <v>40216.375</v>
      </c>
      <c r="F191" s="10">
        <f t="shared" si="60"/>
        <v>40643.875</v>
      </c>
      <c r="G191" s="10">
        <f t="shared" si="60"/>
        <v>40953.875</v>
      </c>
      <c r="H191" s="10">
        <f t="shared" si="60"/>
        <v>42420.125</v>
      </c>
      <c r="I191" s="10">
        <f t="shared" si="60"/>
        <v>42080.125</v>
      </c>
      <c r="J191" s="10">
        <f t="shared" si="60"/>
        <v>40280.125</v>
      </c>
      <c r="K191" s="10">
        <f t="shared" si="60"/>
        <v>38962.625</v>
      </c>
      <c r="L191" s="10">
        <f t="shared" si="60"/>
        <v>38921.375</v>
      </c>
      <c r="M191" s="10">
        <f t="shared" si="60"/>
        <v>39667.625</v>
      </c>
      <c r="N191" s="10">
        <f>SUM(B191:M191)</f>
        <v>476383.55</v>
      </c>
    </row>
    <row r="192" spans="1:14" s="20" customFormat="1" ht="12.75">
      <c r="A192" s="8" t="s">
        <v>165</v>
      </c>
      <c r="B192" s="25">
        <f aca="true" t="shared" si="61" ref="B192:N192">B191/B113</f>
        <v>0.21331243931692273</v>
      </c>
      <c r="C192" s="25">
        <f t="shared" si="61"/>
        <v>0.23142133167004522</v>
      </c>
      <c r="D192" s="25">
        <f t="shared" si="61"/>
        <v>0.21480137683260286</v>
      </c>
      <c r="E192" s="25">
        <f t="shared" si="61"/>
        <v>0.20799780191362813</v>
      </c>
      <c r="F192" s="25">
        <f t="shared" si="61"/>
        <v>0.19531873227930222</v>
      </c>
      <c r="G192" s="25">
        <f t="shared" si="61"/>
        <v>0.18740190358523806</v>
      </c>
      <c r="H192" s="25">
        <f t="shared" si="61"/>
        <v>0.1907208209693373</v>
      </c>
      <c r="I192" s="25">
        <f t="shared" si="61"/>
        <v>0.19177889435785253</v>
      </c>
      <c r="J192" s="25">
        <f t="shared" si="61"/>
        <v>0.194980879541109</v>
      </c>
      <c r="K192" s="25">
        <f t="shared" si="61"/>
        <v>0.19726912561389295</v>
      </c>
      <c r="L192" s="25">
        <f t="shared" si="61"/>
        <v>0.2027492863393899</v>
      </c>
      <c r="M192" s="25">
        <f t="shared" si="61"/>
        <v>0.1938694345339915</v>
      </c>
      <c r="N192" s="25">
        <f t="shared" si="61"/>
        <v>0.20068276200241467</v>
      </c>
    </row>
    <row r="193" spans="1:14" s="20" customFormat="1" ht="12.75">
      <c r="A193" s="8" t="s">
        <v>139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s="20" customFormat="1" ht="12.75">
      <c r="A194" s="8" t="s">
        <v>140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s="20" customFormat="1" ht="12.75">
      <c r="A195" s="8" t="s">
        <v>141</v>
      </c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10">
        <f>SUM(B195:M195)</f>
        <v>0</v>
      </c>
    </row>
    <row r="196" spans="1:14" s="20" customFormat="1" ht="12.75">
      <c r="A196" s="8" t="s">
        <v>142</v>
      </c>
      <c r="B196" s="9">
        <v>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10">
        <f>SUM(B196:M196)</f>
        <v>0</v>
      </c>
    </row>
    <row r="197" spans="1:14" s="20" customFormat="1" ht="12.75">
      <c r="A197" s="8" t="s">
        <v>143</v>
      </c>
      <c r="B197" s="10">
        <f aca="true" t="shared" si="62" ref="B197:M197">B195+B196</f>
        <v>0</v>
      </c>
      <c r="C197" s="10">
        <f t="shared" si="62"/>
        <v>0</v>
      </c>
      <c r="D197" s="10">
        <f t="shared" si="62"/>
        <v>0</v>
      </c>
      <c r="E197" s="10">
        <f t="shared" si="62"/>
        <v>0</v>
      </c>
      <c r="F197" s="10">
        <f t="shared" si="62"/>
        <v>0</v>
      </c>
      <c r="G197" s="10">
        <f t="shared" si="62"/>
        <v>0</v>
      </c>
      <c r="H197" s="10">
        <f t="shared" si="62"/>
        <v>0</v>
      </c>
      <c r="I197" s="10">
        <f t="shared" si="62"/>
        <v>0</v>
      </c>
      <c r="J197" s="10">
        <f t="shared" si="62"/>
        <v>0</v>
      </c>
      <c r="K197" s="10">
        <f t="shared" si="62"/>
        <v>0</v>
      </c>
      <c r="L197" s="10">
        <f t="shared" si="62"/>
        <v>0</v>
      </c>
      <c r="M197" s="10">
        <f t="shared" si="62"/>
        <v>0</v>
      </c>
      <c r="N197" s="10">
        <f>SUM(B197:M197)</f>
        <v>0</v>
      </c>
    </row>
    <row r="198" spans="1:14" s="20" customFormat="1" ht="12.75">
      <c r="A198" s="8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s="20" customFormat="1" ht="12.75">
      <c r="A199" s="8" t="s">
        <v>144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s="20" customFormat="1" ht="12.75">
      <c r="A200" s="8" t="s">
        <v>145</v>
      </c>
      <c r="B200" s="9">
        <v>10000</v>
      </c>
      <c r="C200" s="9">
        <v>10000</v>
      </c>
      <c r="D200" s="9">
        <v>10000</v>
      </c>
      <c r="E200" s="9">
        <v>10000</v>
      </c>
      <c r="F200" s="9">
        <v>10000</v>
      </c>
      <c r="G200" s="9">
        <v>10000</v>
      </c>
      <c r="H200" s="9">
        <v>10000</v>
      </c>
      <c r="I200" s="9">
        <v>10000</v>
      </c>
      <c r="J200" s="9">
        <v>10000</v>
      </c>
      <c r="K200" s="9">
        <v>10000</v>
      </c>
      <c r="L200" s="9">
        <v>10000</v>
      </c>
      <c r="M200" s="9">
        <v>10000</v>
      </c>
      <c r="N200" s="10">
        <f aca="true" t="shared" si="63" ref="N200:N207">SUM(B200:M200)</f>
        <v>120000</v>
      </c>
    </row>
    <row r="201" spans="1:14" s="20" customFormat="1" ht="12.75">
      <c r="A201" s="8" t="s">
        <v>146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10">
        <f t="shared" si="63"/>
        <v>0</v>
      </c>
    </row>
    <row r="202" spans="1:14" s="20" customFormat="1" ht="12.75">
      <c r="A202" s="8" t="s">
        <v>147</v>
      </c>
      <c r="B202" s="9">
        <v>608</v>
      </c>
      <c r="C202" s="9">
        <v>608</v>
      </c>
      <c r="D202" s="9">
        <v>608</v>
      </c>
      <c r="E202" s="9">
        <v>608</v>
      </c>
      <c r="F202" s="9">
        <v>608</v>
      </c>
      <c r="G202" s="9">
        <v>608</v>
      </c>
      <c r="H202" s="9">
        <v>608</v>
      </c>
      <c r="I202" s="9">
        <v>608</v>
      </c>
      <c r="J202" s="9">
        <v>608</v>
      </c>
      <c r="K202" s="9">
        <v>608</v>
      </c>
      <c r="L202" s="9">
        <v>608</v>
      </c>
      <c r="M202" s="9">
        <v>608</v>
      </c>
      <c r="N202" s="10">
        <f t="shared" si="63"/>
        <v>7296</v>
      </c>
    </row>
    <row r="203" spans="1:14" s="20" customFormat="1" ht="12.75">
      <c r="A203" s="32" t="s">
        <v>148</v>
      </c>
      <c r="B203" s="9">
        <v>21225</v>
      </c>
      <c r="C203" s="9">
        <v>21225</v>
      </c>
      <c r="D203" s="9">
        <v>21225</v>
      </c>
      <c r="E203" s="9">
        <v>21225</v>
      </c>
      <c r="F203" s="9">
        <v>21225</v>
      </c>
      <c r="G203" s="9">
        <v>21225</v>
      </c>
      <c r="H203" s="9">
        <v>21225</v>
      </c>
      <c r="I203" s="9">
        <v>21225</v>
      </c>
      <c r="J203" s="9">
        <v>21225</v>
      </c>
      <c r="K203" s="9">
        <v>21225</v>
      </c>
      <c r="L203" s="9">
        <v>21225</v>
      </c>
      <c r="M203" s="9">
        <v>21225</v>
      </c>
      <c r="N203" s="10">
        <f t="shared" si="63"/>
        <v>254700</v>
      </c>
    </row>
    <row r="204" spans="1:14" s="20" customFormat="1" ht="12.75">
      <c r="A204" s="8" t="s">
        <v>149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10">
        <f t="shared" si="63"/>
        <v>0</v>
      </c>
    </row>
    <row r="205" spans="1:14" s="20" customFormat="1" ht="12.75">
      <c r="A205" s="8" t="s">
        <v>150</v>
      </c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10">
        <f t="shared" si="63"/>
        <v>0</v>
      </c>
    </row>
    <row r="206" spans="1:14" s="20" customFormat="1" ht="12.75">
      <c r="A206" s="8" t="s">
        <v>151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10">
        <f t="shared" si="63"/>
        <v>0</v>
      </c>
    </row>
    <row r="207" spans="1:14" s="20" customFormat="1" ht="12.75">
      <c r="A207" s="2" t="s">
        <v>152</v>
      </c>
      <c r="B207" s="6">
        <f aca="true" t="shared" si="64" ref="B207:M207">SUM(B200:B206)</f>
        <v>31833</v>
      </c>
      <c r="C207" s="6">
        <f t="shared" si="64"/>
        <v>31833</v>
      </c>
      <c r="D207" s="6">
        <f t="shared" si="64"/>
        <v>31833</v>
      </c>
      <c r="E207" s="6">
        <f t="shared" si="64"/>
        <v>31833</v>
      </c>
      <c r="F207" s="6">
        <f t="shared" si="64"/>
        <v>31833</v>
      </c>
      <c r="G207" s="6">
        <f t="shared" si="64"/>
        <v>31833</v>
      </c>
      <c r="H207" s="6">
        <f t="shared" si="64"/>
        <v>31833</v>
      </c>
      <c r="I207" s="6">
        <f t="shared" si="64"/>
        <v>31833</v>
      </c>
      <c r="J207" s="6">
        <f t="shared" si="64"/>
        <v>31833</v>
      </c>
      <c r="K207" s="6">
        <f t="shared" si="64"/>
        <v>31833</v>
      </c>
      <c r="L207" s="6">
        <f t="shared" si="64"/>
        <v>31833</v>
      </c>
      <c r="M207" s="6">
        <f t="shared" si="64"/>
        <v>31833</v>
      </c>
      <c r="N207" s="6">
        <f t="shared" si="63"/>
        <v>381996</v>
      </c>
    </row>
    <row r="208" spans="1:14" s="20" customFormat="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s="20" customFormat="1" ht="12.75">
      <c r="A209" s="22" t="s">
        <v>153</v>
      </c>
      <c r="B209" s="23">
        <f>B114+B136-B191-B207</f>
        <v>6618.125</v>
      </c>
      <c r="C209" s="23">
        <f aca="true" t="shared" si="65" ref="C209:N209">C114+C136-C191-C207</f>
        <v>3176.875</v>
      </c>
      <c r="D209" s="23">
        <f t="shared" si="65"/>
        <v>9251.36499999999</v>
      </c>
      <c r="E209" s="23">
        <f t="shared" si="65"/>
        <v>6279.125</v>
      </c>
      <c r="F209" s="23">
        <f t="shared" si="65"/>
        <v>10474.125</v>
      </c>
      <c r="G209" s="23">
        <f t="shared" si="65"/>
        <v>11957.625</v>
      </c>
      <c r="H209" s="23">
        <f t="shared" si="65"/>
        <v>12584.875</v>
      </c>
      <c r="I209" s="23">
        <f t="shared" si="65"/>
        <v>11892.375</v>
      </c>
      <c r="J209" s="23">
        <f t="shared" si="65"/>
        <v>9768.875</v>
      </c>
      <c r="K209" s="23">
        <f t="shared" si="65"/>
        <v>10755.375</v>
      </c>
      <c r="L209" s="23">
        <f t="shared" si="65"/>
        <v>7686.625</v>
      </c>
      <c r="M209" s="23">
        <f t="shared" si="65"/>
        <v>10572.875</v>
      </c>
      <c r="N209" s="23">
        <f t="shared" si="65"/>
        <v>111018.24000000005</v>
      </c>
    </row>
    <row r="210" spans="1:14" s="20" customFormat="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s="20" customFormat="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s="20" customFormat="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s="20" customFormat="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s="20" customFormat="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s="20" customFormat="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s="20" customFormat="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s="20" customFormat="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s="20" customFormat="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s="20" customFormat="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s="20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s="20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s="2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s="20" customFormat="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s="20" customFormat="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s="20" customFormat="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s="20" customFormat="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s="20" customFormat="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s="20" customFormat="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s="20" customFormat="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s="20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s="20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s="20" customFormat="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s="20" customFormat="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s="20" customFormat="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s="20" customFormat="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s="20" customFormat="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s="20" customFormat="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s="20" customFormat="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s="20" customFormat="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s="20" customFormat="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s="20" customFormat="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s="20" customFormat="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s="20" customFormat="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s="20" customFormat="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s="20" customFormat="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s="20" customFormat="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s="20" customFormat="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s="20" customFormat="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s="20" customFormat="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s="20" customFormat="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s="20" customFormat="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s="20" customFormat="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s="20" customFormat="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s="20" customFormat="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s="20" customFormat="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s="20" customFormat="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s="20" customFormat="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s="20" customFormat="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s="20" customFormat="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s="20" customFormat="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</sheetData>
  <sheetProtection/>
  <printOptions/>
  <pageMargins left="0.75" right="0.75" top="1" bottom="1" header="0.5" footer="0.5"/>
  <pageSetup fitToHeight="3" fitToWidth="3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09"/>
  <sheetViews>
    <sheetView zoomScalePageLayoutView="0" workbookViewId="0" topLeftCell="A1">
      <selection activeCell="D4" sqref="D4"/>
    </sheetView>
  </sheetViews>
  <sheetFormatPr defaultColWidth="12.421875" defaultRowHeight="12.75"/>
  <cols>
    <col min="1" max="1" width="33.7109375" style="2" customWidth="1"/>
    <col min="2" max="2" width="13.28125" style="2" customWidth="1"/>
    <col min="3" max="14" width="10.7109375" style="2" customWidth="1"/>
    <col min="15" max="16384" width="12.421875" style="2" customWidth="1"/>
  </cols>
  <sheetData>
    <row r="1" spans="1:14" ht="12.75">
      <c r="A1" s="1"/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3" t="s">
        <v>0</v>
      </c>
    </row>
    <row r="2" spans="1:14" ht="12.75">
      <c r="A2" s="1"/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2" t="s">
        <v>172</v>
      </c>
      <c r="E3" s="1"/>
      <c r="F3" s="1"/>
      <c r="G3" s="1"/>
      <c r="H3" s="1"/>
      <c r="I3" s="1"/>
      <c r="J3" s="1"/>
      <c r="K3" s="1"/>
      <c r="L3" s="1"/>
      <c r="M3" s="1"/>
      <c r="N3" s="1"/>
    </row>
    <row r="7" spans="1:14" ht="12.75">
      <c r="A7" s="1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</v>
      </c>
      <c r="N7" s="4" t="s">
        <v>13</v>
      </c>
    </row>
    <row r="9" spans="1:14" ht="12.75">
      <c r="A9" s="2" t="s">
        <v>14</v>
      </c>
      <c r="B9" s="5">
        <f aca="true" t="shared" si="0" ref="B9:M9">B13*0.76</f>
        <v>181184</v>
      </c>
      <c r="C9" s="5">
        <f t="shared" si="0"/>
        <v>174420</v>
      </c>
      <c r="D9" s="5">
        <f t="shared" si="0"/>
        <v>183920</v>
      </c>
      <c r="E9" s="5">
        <f t="shared" si="0"/>
        <v>201400</v>
      </c>
      <c r="F9" s="5">
        <f t="shared" si="0"/>
        <v>212800</v>
      </c>
      <c r="G9" s="5">
        <f t="shared" si="0"/>
        <v>224200</v>
      </c>
      <c r="H9" s="5">
        <f t="shared" si="0"/>
        <v>228000</v>
      </c>
      <c r="I9" s="5">
        <f t="shared" si="0"/>
        <v>228000</v>
      </c>
      <c r="J9" s="5">
        <f t="shared" si="0"/>
        <v>224200</v>
      </c>
      <c r="K9" s="5">
        <f t="shared" si="0"/>
        <v>218120</v>
      </c>
      <c r="L9" s="5">
        <f t="shared" si="0"/>
        <v>209000</v>
      </c>
      <c r="M9" s="5">
        <f t="shared" si="0"/>
        <v>214320</v>
      </c>
      <c r="N9" s="6">
        <f>SUM(B9:M9)</f>
        <v>2499564</v>
      </c>
    </row>
    <row r="10" spans="1:14" ht="12.75">
      <c r="A10" s="2" t="s">
        <v>15</v>
      </c>
      <c r="B10" s="5">
        <f aca="true" t="shared" si="1" ref="B10:M10">B9-B11</f>
        <v>160920</v>
      </c>
      <c r="C10" s="5">
        <f t="shared" si="1"/>
        <v>154912.5</v>
      </c>
      <c r="D10" s="5">
        <f t="shared" si="1"/>
        <v>163350</v>
      </c>
      <c r="E10" s="5">
        <f t="shared" si="1"/>
        <v>178875</v>
      </c>
      <c r="F10" s="5">
        <f t="shared" si="1"/>
        <v>189000</v>
      </c>
      <c r="G10" s="5">
        <f t="shared" si="1"/>
        <v>199125</v>
      </c>
      <c r="H10" s="5">
        <f t="shared" si="1"/>
        <v>202500</v>
      </c>
      <c r="I10" s="5">
        <f t="shared" si="1"/>
        <v>202500</v>
      </c>
      <c r="J10" s="5">
        <f t="shared" si="1"/>
        <v>199125</v>
      </c>
      <c r="K10" s="5">
        <f t="shared" si="1"/>
        <v>193725</v>
      </c>
      <c r="L10" s="5">
        <f t="shared" si="1"/>
        <v>185625</v>
      </c>
      <c r="M10" s="5">
        <f t="shared" si="1"/>
        <v>190350</v>
      </c>
      <c r="N10" s="6">
        <f>SUM(B10:M10)</f>
        <v>2220007.5</v>
      </c>
    </row>
    <row r="11" spans="1:14" ht="12.75">
      <c r="A11" s="27" t="s">
        <v>16</v>
      </c>
      <c r="B11" s="28">
        <f>B13*B14</f>
        <v>20264</v>
      </c>
      <c r="C11" s="28">
        <f aca="true" t="shared" si="2" ref="C11:M11">C13*C14</f>
        <v>19507.5</v>
      </c>
      <c r="D11" s="28">
        <f t="shared" si="2"/>
        <v>20570</v>
      </c>
      <c r="E11" s="28">
        <f t="shared" si="2"/>
        <v>22525</v>
      </c>
      <c r="F11" s="28">
        <f t="shared" si="2"/>
        <v>23800</v>
      </c>
      <c r="G11" s="28">
        <f t="shared" si="2"/>
        <v>25075</v>
      </c>
      <c r="H11" s="28">
        <f t="shared" si="2"/>
        <v>25500.000000000004</v>
      </c>
      <c r="I11" s="28">
        <f t="shared" si="2"/>
        <v>25500.000000000004</v>
      </c>
      <c r="J11" s="28">
        <f t="shared" si="2"/>
        <v>25075</v>
      </c>
      <c r="K11" s="28">
        <f t="shared" si="2"/>
        <v>24395</v>
      </c>
      <c r="L11" s="28">
        <f t="shared" si="2"/>
        <v>23375</v>
      </c>
      <c r="M11" s="28">
        <f t="shared" si="2"/>
        <v>23970</v>
      </c>
      <c r="N11" s="28">
        <f>SUM(B11:M11)</f>
        <v>279556.5</v>
      </c>
    </row>
    <row r="12" spans="2:14" ht="12.7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s="8" customFormat="1" ht="12.75">
      <c r="A13" s="8" t="s">
        <v>17</v>
      </c>
      <c r="B13" s="9">
        <v>238400</v>
      </c>
      <c r="C13" s="9">
        <v>229500</v>
      </c>
      <c r="D13" s="9">
        <v>242000</v>
      </c>
      <c r="E13" s="9">
        <v>265000</v>
      </c>
      <c r="F13" s="9">
        <v>280000</v>
      </c>
      <c r="G13" s="9">
        <v>295000</v>
      </c>
      <c r="H13" s="9">
        <v>300000</v>
      </c>
      <c r="I13" s="9">
        <v>300000</v>
      </c>
      <c r="J13" s="9">
        <v>295000</v>
      </c>
      <c r="K13" s="9">
        <v>287000</v>
      </c>
      <c r="L13" s="9">
        <v>275000</v>
      </c>
      <c r="M13" s="9">
        <v>282000</v>
      </c>
      <c r="N13" s="10">
        <f>SUM(B13:M13)</f>
        <v>3288900</v>
      </c>
    </row>
    <row r="14" spans="1:14" s="8" customFormat="1" ht="12.75">
      <c r="A14" s="8" t="s">
        <v>18</v>
      </c>
      <c r="B14" s="24">
        <v>0.085</v>
      </c>
      <c r="C14" s="24">
        <v>0.085</v>
      </c>
      <c r="D14" s="24">
        <v>0.085</v>
      </c>
      <c r="E14" s="24">
        <v>0.085</v>
      </c>
      <c r="F14" s="24">
        <v>0.085</v>
      </c>
      <c r="G14" s="24">
        <v>0.085</v>
      </c>
      <c r="H14" s="24">
        <v>0.085</v>
      </c>
      <c r="I14" s="24">
        <v>0.085</v>
      </c>
      <c r="J14" s="24">
        <v>0.085</v>
      </c>
      <c r="K14" s="24">
        <v>0.085</v>
      </c>
      <c r="L14" s="24">
        <v>0.085</v>
      </c>
      <c r="M14" s="24">
        <v>0.085</v>
      </c>
      <c r="N14" s="24">
        <v>0.085</v>
      </c>
    </row>
    <row r="16" spans="1:14" ht="12.75">
      <c r="A16" s="2" t="s">
        <v>19</v>
      </c>
      <c r="B16" s="5">
        <v>15960</v>
      </c>
      <c r="C16" s="5">
        <v>14364</v>
      </c>
      <c r="D16" s="5">
        <v>9778</v>
      </c>
      <c r="E16" s="5">
        <v>19950</v>
      </c>
      <c r="F16" s="5">
        <v>19950</v>
      </c>
      <c r="G16" s="5">
        <v>21945</v>
      </c>
      <c r="H16" s="5">
        <v>21945</v>
      </c>
      <c r="I16" s="5">
        <v>20748</v>
      </c>
      <c r="J16" s="5">
        <v>20748</v>
      </c>
      <c r="K16" s="5">
        <v>20748</v>
      </c>
      <c r="L16" s="5">
        <v>19950</v>
      </c>
      <c r="M16" s="5">
        <v>17556</v>
      </c>
      <c r="N16" s="6">
        <f>SUM(B16:M16)</f>
        <v>223642</v>
      </c>
    </row>
    <row r="17" spans="1:14" ht="12.75">
      <c r="A17" s="2" t="s">
        <v>20</v>
      </c>
      <c r="B17" s="5">
        <f aca="true" t="shared" si="3" ref="B17:M17">B16-B19</f>
        <v>14385</v>
      </c>
      <c r="C17" s="5">
        <f t="shared" si="3"/>
        <v>12946.5</v>
      </c>
      <c r="D17" s="5">
        <f t="shared" si="3"/>
        <v>8045.5</v>
      </c>
      <c r="E17" s="5">
        <f t="shared" si="3"/>
        <v>17981.25</v>
      </c>
      <c r="F17" s="5">
        <f t="shared" si="3"/>
        <v>17981.25</v>
      </c>
      <c r="G17" s="5">
        <f t="shared" si="3"/>
        <v>19779.375</v>
      </c>
      <c r="H17" s="5">
        <f t="shared" si="3"/>
        <v>19779.375</v>
      </c>
      <c r="I17" s="5">
        <f t="shared" si="3"/>
        <v>18700.5</v>
      </c>
      <c r="J17" s="5">
        <f t="shared" si="3"/>
        <v>18700.5</v>
      </c>
      <c r="K17" s="5">
        <f t="shared" si="3"/>
        <v>18700.5</v>
      </c>
      <c r="L17" s="5">
        <f t="shared" si="3"/>
        <v>17981.25</v>
      </c>
      <c r="M17" s="5">
        <f t="shared" si="3"/>
        <v>15823.5</v>
      </c>
      <c r="N17" s="6">
        <f>SUM(B17:M17)</f>
        <v>200804.5</v>
      </c>
    </row>
    <row r="18" spans="1:14" ht="12.75">
      <c r="A18" s="2" t="s">
        <v>21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>SUM(B18:M18)</f>
        <v>0</v>
      </c>
    </row>
    <row r="19" spans="1:14" ht="12.75">
      <c r="A19" s="27" t="s">
        <v>22</v>
      </c>
      <c r="B19" s="28">
        <f aca="true" t="shared" si="4" ref="B19:M19">B21*B22</f>
        <v>1575</v>
      </c>
      <c r="C19" s="28">
        <f t="shared" si="4"/>
        <v>1417.5</v>
      </c>
      <c r="D19" s="28">
        <f t="shared" si="4"/>
        <v>1732.5</v>
      </c>
      <c r="E19" s="28">
        <f t="shared" si="4"/>
        <v>1968.75</v>
      </c>
      <c r="F19" s="28">
        <f t="shared" si="4"/>
        <v>1968.75</v>
      </c>
      <c r="G19" s="28">
        <f t="shared" si="4"/>
        <v>2165.625</v>
      </c>
      <c r="H19" s="28">
        <f t="shared" si="4"/>
        <v>2165.625</v>
      </c>
      <c r="I19" s="28">
        <f t="shared" si="4"/>
        <v>2047.5</v>
      </c>
      <c r="J19" s="28">
        <f t="shared" si="4"/>
        <v>2047.5</v>
      </c>
      <c r="K19" s="28">
        <f t="shared" si="4"/>
        <v>2047.5</v>
      </c>
      <c r="L19" s="28">
        <f t="shared" si="4"/>
        <v>1968.75</v>
      </c>
      <c r="M19" s="28">
        <f t="shared" si="4"/>
        <v>1732.5</v>
      </c>
      <c r="N19" s="28">
        <f>SUM(B19:M19)</f>
        <v>22837.5</v>
      </c>
    </row>
    <row r="20" spans="2:14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s="8" customFormat="1" ht="12.75">
      <c r="A21" s="8" t="s">
        <v>23</v>
      </c>
      <c r="B21" s="9">
        <v>21000</v>
      </c>
      <c r="C21" s="9">
        <v>18900</v>
      </c>
      <c r="D21" s="9">
        <v>23100</v>
      </c>
      <c r="E21" s="9">
        <v>26250</v>
      </c>
      <c r="F21" s="9">
        <v>26250</v>
      </c>
      <c r="G21" s="9">
        <v>28875</v>
      </c>
      <c r="H21" s="9">
        <v>28875</v>
      </c>
      <c r="I21" s="9">
        <v>27300</v>
      </c>
      <c r="J21" s="9">
        <v>27300</v>
      </c>
      <c r="K21" s="9">
        <v>27300</v>
      </c>
      <c r="L21" s="9">
        <v>26250</v>
      </c>
      <c r="M21" s="9">
        <v>23100</v>
      </c>
      <c r="N21" s="10">
        <f>SUM(B21:M21)</f>
        <v>304500</v>
      </c>
    </row>
    <row r="22" spans="1:14" s="8" customFormat="1" ht="12.75">
      <c r="A22" s="8" t="s">
        <v>18</v>
      </c>
      <c r="B22" s="24">
        <v>0.075</v>
      </c>
      <c r="C22" s="24">
        <v>0.075</v>
      </c>
      <c r="D22" s="24">
        <v>0.075</v>
      </c>
      <c r="E22" s="24">
        <v>0.075</v>
      </c>
      <c r="F22" s="24">
        <v>0.075</v>
      </c>
      <c r="G22" s="24">
        <v>0.075</v>
      </c>
      <c r="H22" s="24">
        <v>0.075</v>
      </c>
      <c r="I22" s="24">
        <v>0.075</v>
      </c>
      <c r="J22" s="24">
        <v>0.075</v>
      </c>
      <c r="K22" s="24">
        <v>0.075</v>
      </c>
      <c r="L22" s="24">
        <v>0.075</v>
      </c>
      <c r="M22" s="24">
        <v>0.075</v>
      </c>
      <c r="N22" s="24">
        <v>0.075</v>
      </c>
    </row>
    <row r="24" spans="1:14" s="8" customFormat="1" ht="12.75">
      <c r="A24" s="8" t="s">
        <v>24</v>
      </c>
      <c r="B24" s="9">
        <v>500</v>
      </c>
      <c r="C24" s="9">
        <v>500</v>
      </c>
      <c r="D24" s="9">
        <v>500</v>
      </c>
      <c r="E24" s="9">
        <v>600</v>
      </c>
      <c r="F24" s="9">
        <v>800</v>
      </c>
      <c r="G24" s="9">
        <v>900</v>
      </c>
      <c r="H24" s="9">
        <v>900</v>
      </c>
      <c r="I24" s="9">
        <v>900</v>
      </c>
      <c r="J24" s="9">
        <v>800</v>
      </c>
      <c r="K24" s="9">
        <v>600</v>
      </c>
      <c r="L24" s="9">
        <v>500</v>
      </c>
      <c r="M24" s="9">
        <v>400</v>
      </c>
      <c r="N24" s="10">
        <f>SUM(B24:M24)</f>
        <v>7900</v>
      </c>
    </row>
    <row r="25" spans="1:14" s="11" customFormat="1" ht="12.75">
      <c r="A25" s="11" t="s">
        <v>25</v>
      </c>
      <c r="B25" s="12">
        <f>B24*0.8</f>
        <v>400</v>
      </c>
      <c r="C25" s="12">
        <f aca="true" t="shared" si="5" ref="C25:N25">C24*0.8</f>
        <v>400</v>
      </c>
      <c r="D25" s="12">
        <f t="shared" si="5"/>
        <v>400</v>
      </c>
      <c r="E25" s="12">
        <f t="shared" si="5"/>
        <v>480</v>
      </c>
      <c r="F25" s="12">
        <f t="shared" si="5"/>
        <v>640</v>
      </c>
      <c r="G25" s="12">
        <f t="shared" si="5"/>
        <v>720</v>
      </c>
      <c r="H25" s="12">
        <f t="shared" si="5"/>
        <v>720</v>
      </c>
      <c r="I25" s="12">
        <f t="shared" si="5"/>
        <v>720</v>
      </c>
      <c r="J25" s="12">
        <f t="shared" si="5"/>
        <v>640</v>
      </c>
      <c r="K25" s="12">
        <f t="shared" si="5"/>
        <v>480</v>
      </c>
      <c r="L25" s="12">
        <f t="shared" si="5"/>
        <v>400</v>
      </c>
      <c r="M25" s="12">
        <f t="shared" si="5"/>
        <v>320</v>
      </c>
      <c r="N25" s="12">
        <f t="shared" si="5"/>
        <v>6320</v>
      </c>
    </row>
    <row r="26" spans="1:14" ht="12.75">
      <c r="A26" s="27" t="s">
        <v>26</v>
      </c>
      <c r="B26" s="28">
        <f>B24-B25</f>
        <v>100</v>
      </c>
      <c r="C26" s="28">
        <f aca="true" t="shared" si="6" ref="C26:N26">C24-C25</f>
        <v>100</v>
      </c>
      <c r="D26" s="28">
        <f t="shared" si="6"/>
        <v>100</v>
      </c>
      <c r="E26" s="28">
        <f t="shared" si="6"/>
        <v>120</v>
      </c>
      <c r="F26" s="28">
        <f t="shared" si="6"/>
        <v>160</v>
      </c>
      <c r="G26" s="28">
        <f t="shared" si="6"/>
        <v>180</v>
      </c>
      <c r="H26" s="28">
        <f t="shared" si="6"/>
        <v>180</v>
      </c>
      <c r="I26" s="28">
        <f t="shared" si="6"/>
        <v>180</v>
      </c>
      <c r="J26" s="28">
        <f t="shared" si="6"/>
        <v>160</v>
      </c>
      <c r="K26" s="28">
        <f t="shared" si="6"/>
        <v>120</v>
      </c>
      <c r="L26" s="28">
        <f t="shared" si="6"/>
        <v>100</v>
      </c>
      <c r="M26" s="28">
        <f t="shared" si="6"/>
        <v>80</v>
      </c>
      <c r="N26" s="28">
        <f t="shared" si="6"/>
        <v>1580</v>
      </c>
    </row>
    <row r="27" spans="2:255" s="14" customFormat="1" ht="12.75">
      <c r="B27" s="15">
        <v>0.2</v>
      </c>
      <c r="C27" s="15">
        <v>0.2</v>
      </c>
      <c r="D27" s="15">
        <v>0.2</v>
      </c>
      <c r="E27" s="15">
        <v>0.2</v>
      </c>
      <c r="F27" s="15">
        <v>0.2</v>
      </c>
      <c r="G27" s="15">
        <v>0.2</v>
      </c>
      <c r="H27" s="15">
        <v>0.2</v>
      </c>
      <c r="I27" s="15">
        <v>0.2</v>
      </c>
      <c r="J27" s="15">
        <v>0.2</v>
      </c>
      <c r="K27" s="15">
        <v>0.2</v>
      </c>
      <c r="L27" s="15">
        <v>0.2</v>
      </c>
      <c r="M27" s="15">
        <v>0.2</v>
      </c>
      <c r="N27" s="15">
        <v>0.2</v>
      </c>
      <c r="IU27" s="15"/>
    </row>
    <row r="28" spans="2:14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255" s="16" customFormat="1" ht="12.75">
      <c r="A29" s="8" t="s">
        <v>162</v>
      </c>
      <c r="B29" s="9">
        <v>600</v>
      </c>
      <c r="C29" s="9">
        <v>500</v>
      </c>
      <c r="D29" s="9">
        <v>700</v>
      </c>
      <c r="E29" s="9">
        <v>850</v>
      </c>
      <c r="F29" s="9">
        <v>1000</v>
      </c>
      <c r="G29" s="9">
        <v>1000</v>
      </c>
      <c r="H29" s="9">
        <v>1100</v>
      </c>
      <c r="I29" s="9">
        <v>1100</v>
      </c>
      <c r="J29" s="9">
        <v>1100</v>
      </c>
      <c r="K29" s="9">
        <v>1000</v>
      </c>
      <c r="L29" s="9">
        <v>900</v>
      </c>
      <c r="M29" s="9">
        <v>900</v>
      </c>
      <c r="N29" s="10">
        <f>SUM(B29:M29)</f>
        <v>10750</v>
      </c>
      <c r="IU29" s="17"/>
    </row>
    <row r="30" spans="1:14" s="11" customFormat="1" ht="12.75">
      <c r="A30" s="11" t="s">
        <v>163</v>
      </c>
      <c r="B30" s="12">
        <f>B29*0.75</f>
        <v>450</v>
      </c>
      <c r="C30" s="12">
        <f aca="true" t="shared" si="7" ref="C30:N30">C29*0.75</f>
        <v>375</v>
      </c>
      <c r="D30" s="12">
        <f t="shared" si="7"/>
        <v>525</v>
      </c>
      <c r="E30" s="12">
        <f t="shared" si="7"/>
        <v>637.5</v>
      </c>
      <c r="F30" s="12">
        <f t="shared" si="7"/>
        <v>750</v>
      </c>
      <c r="G30" s="12">
        <f t="shared" si="7"/>
        <v>750</v>
      </c>
      <c r="H30" s="12">
        <f t="shared" si="7"/>
        <v>825</v>
      </c>
      <c r="I30" s="12">
        <f t="shared" si="7"/>
        <v>825</v>
      </c>
      <c r="J30" s="12">
        <f t="shared" si="7"/>
        <v>825</v>
      </c>
      <c r="K30" s="12">
        <f t="shared" si="7"/>
        <v>750</v>
      </c>
      <c r="L30" s="12">
        <f t="shared" si="7"/>
        <v>675</v>
      </c>
      <c r="M30" s="12">
        <f t="shared" si="7"/>
        <v>675</v>
      </c>
      <c r="N30" s="12">
        <f t="shared" si="7"/>
        <v>8062.5</v>
      </c>
    </row>
    <row r="31" spans="1:14" ht="12.75">
      <c r="A31" s="27" t="s">
        <v>164</v>
      </c>
      <c r="B31" s="28">
        <f>B29-B30</f>
        <v>150</v>
      </c>
      <c r="C31" s="28">
        <f>C29-C30</f>
        <v>125</v>
      </c>
      <c r="D31" s="28">
        <f aca="true" t="shared" si="8" ref="D31:M31">D29-D30</f>
        <v>175</v>
      </c>
      <c r="E31" s="28">
        <f t="shared" si="8"/>
        <v>212.5</v>
      </c>
      <c r="F31" s="28">
        <f t="shared" si="8"/>
        <v>250</v>
      </c>
      <c r="G31" s="28">
        <f t="shared" si="8"/>
        <v>250</v>
      </c>
      <c r="H31" s="28">
        <f t="shared" si="8"/>
        <v>275</v>
      </c>
      <c r="I31" s="28">
        <f t="shared" si="8"/>
        <v>275</v>
      </c>
      <c r="J31" s="28">
        <f t="shared" si="8"/>
        <v>275</v>
      </c>
      <c r="K31" s="28">
        <f t="shared" si="8"/>
        <v>250</v>
      </c>
      <c r="L31" s="28">
        <f t="shared" si="8"/>
        <v>225</v>
      </c>
      <c r="M31" s="28">
        <f t="shared" si="8"/>
        <v>225</v>
      </c>
      <c r="N31" s="28">
        <f>SUM(B31:M31)</f>
        <v>2687.5</v>
      </c>
    </row>
    <row r="33" spans="1:255" s="16" customFormat="1" ht="12.75">
      <c r="A33" s="8" t="s">
        <v>27</v>
      </c>
      <c r="B33" s="9">
        <v>30000</v>
      </c>
      <c r="C33" s="9">
        <v>25000</v>
      </c>
      <c r="D33" s="9">
        <v>27500</v>
      </c>
      <c r="E33" s="9">
        <v>33000</v>
      </c>
      <c r="F33" s="9">
        <v>37000</v>
      </c>
      <c r="G33" s="9">
        <v>41000</v>
      </c>
      <c r="H33" s="9">
        <v>42000</v>
      </c>
      <c r="I33" s="9">
        <v>42000</v>
      </c>
      <c r="J33" s="9">
        <v>39000</v>
      </c>
      <c r="K33" s="9">
        <v>36000</v>
      </c>
      <c r="L33" s="9">
        <v>36000</v>
      </c>
      <c r="M33" s="9">
        <v>37500</v>
      </c>
      <c r="N33" s="10">
        <f>SUM(B33:M33)</f>
        <v>426000</v>
      </c>
      <c r="IU33" s="17"/>
    </row>
    <row r="34" spans="1:14" s="11" customFormat="1" ht="12.75">
      <c r="A34" s="11" t="s">
        <v>28</v>
      </c>
      <c r="B34" s="12">
        <f>B33*0.8</f>
        <v>24000</v>
      </c>
      <c r="C34" s="12">
        <f aca="true" t="shared" si="9" ref="C34:N34">C33*0.8</f>
        <v>20000</v>
      </c>
      <c r="D34" s="12">
        <f t="shared" si="9"/>
        <v>22000</v>
      </c>
      <c r="E34" s="12">
        <f t="shared" si="9"/>
        <v>26400</v>
      </c>
      <c r="F34" s="12">
        <f t="shared" si="9"/>
        <v>29600</v>
      </c>
      <c r="G34" s="12">
        <f t="shared" si="9"/>
        <v>32800</v>
      </c>
      <c r="H34" s="12">
        <f t="shared" si="9"/>
        <v>33600</v>
      </c>
      <c r="I34" s="12">
        <f t="shared" si="9"/>
        <v>33600</v>
      </c>
      <c r="J34" s="12">
        <f t="shared" si="9"/>
        <v>31200</v>
      </c>
      <c r="K34" s="12">
        <f t="shared" si="9"/>
        <v>28800</v>
      </c>
      <c r="L34" s="12">
        <f t="shared" si="9"/>
        <v>28800</v>
      </c>
      <c r="M34" s="12">
        <f t="shared" si="9"/>
        <v>30000</v>
      </c>
      <c r="N34" s="12">
        <f t="shared" si="9"/>
        <v>340800</v>
      </c>
    </row>
    <row r="35" spans="1:14" ht="12.75">
      <c r="A35" s="27" t="s">
        <v>29</v>
      </c>
      <c r="B35" s="28">
        <f>B33-B34</f>
        <v>6000</v>
      </c>
      <c r="C35" s="28">
        <f aca="true" t="shared" si="10" ref="C35:N35">C33-C34</f>
        <v>5000</v>
      </c>
      <c r="D35" s="28">
        <f t="shared" si="10"/>
        <v>5500</v>
      </c>
      <c r="E35" s="28">
        <f t="shared" si="10"/>
        <v>6600</v>
      </c>
      <c r="F35" s="28">
        <f t="shared" si="10"/>
        <v>7400</v>
      </c>
      <c r="G35" s="28">
        <f t="shared" si="10"/>
        <v>8200</v>
      </c>
      <c r="H35" s="28">
        <f t="shared" si="10"/>
        <v>8400</v>
      </c>
      <c r="I35" s="28">
        <f t="shared" si="10"/>
        <v>8400</v>
      </c>
      <c r="J35" s="28">
        <f t="shared" si="10"/>
        <v>7800</v>
      </c>
      <c r="K35" s="28">
        <f t="shared" si="10"/>
        <v>7200</v>
      </c>
      <c r="L35" s="28">
        <f t="shared" si="10"/>
        <v>7200</v>
      </c>
      <c r="M35" s="28">
        <f t="shared" si="10"/>
        <v>7500</v>
      </c>
      <c r="N35" s="28">
        <f t="shared" si="10"/>
        <v>85200</v>
      </c>
    </row>
    <row r="36" spans="2:14" s="14" customFormat="1" ht="12.75">
      <c r="B36" s="15">
        <f>B35/B33</f>
        <v>0.2</v>
      </c>
      <c r="C36" s="15">
        <f aca="true" t="shared" si="11" ref="C36:N36">C35/C33</f>
        <v>0.2</v>
      </c>
      <c r="D36" s="15">
        <f t="shared" si="11"/>
        <v>0.2</v>
      </c>
      <c r="E36" s="15">
        <f t="shared" si="11"/>
        <v>0.2</v>
      </c>
      <c r="F36" s="15">
        <f t="shared" si="11"/>
        <v>0.2</v>
      </c>
      <c r="G36" s="15">
        <f t="shared" si="11"/>
        <v>0.2</v>
      </c>
      <c r="H36" s="15">
        <f t="shared" si="11"/>
        <v>0.2</v>
      </c>
      <c r="I36" s="15">
        <f t="shared" si="11"/>
        <v>0.2</v>
      </c>
      <c r="J36" s="15">
        <f t="shared" si="11"/>
        <v>0.2</v>
      </c>
      <c r="K36" s="15">
        <f t="shared" si="11"/>
        <v>0.2</v>
      </c>
      <c r="L36" s="15">
        <f t="shared" si="11"/>
        <v>0.2</v>
      </c>
      <c r="M36" s="15">
        <f t="shared" si="11"/>
        <v>0.2</v>
      </c>
      <c r="N36" s="15">
        <f t="shared" si="11"/>
        <v>0.2</v>
      </c>
    </row>
    <row r="38" spans="1:255" s="16" customFormat="1" ht="12.75">
      <c r="A38" s="8" t="s">
        <v>30</v>
      </c>
      <c r="B38" s="9">
        <v>37000</v>
      </c>
      <c r="C38" s="9">
        <v>34000</v>
      </c>
      <c r="D38" s="9">
        <v>35000</v>
      </c>
      <c r="E38" s="9">
        <v>42000</v>
      </c>
      <c r="F38" s="9">
        <v>45000</v>
      </c>
      <c r="G38" s="9">
        <v>44000</v>
      </c>
      <c r="H38" s="9">
        <v>44000</v>
      </c>
      <c r="I38" s="9">
        <v>42000</v>
      </c>
      <c r="J38" s="9">
        <v>40000</v>
      </c>
      <c r="K38" s="9">
        <v>40000</v>
      </c>
      <c r="L38" s="9">
        <v>39000</v>
      </c>
      <c r="M38" s="9">
        <v>40000</v>
      </c>
      <c r="N38" s="10">
        <f>SUM(B38:M38)</f>
        <v>482000</v>
      </c>
      <c r="IU38" s="17"/>
    </row>
    <row r="39" spans="1:255" s="16" customFormat="1" ht="12.75">
      <c r="A39" s="8" t="s">
        <v>31</v>
      </c>
      <c r="B39" s="9">
        <v>3000</v>
      </c>
      <c r="C39" s="9">
        <v>1500</v>
      </c>
      <c r="D39" s="9">
        <v>1500</v>
      </c>
      <c r="E39" s="9">
        <v>1500</v>
      </c>
      <c r="F39" s="9">
        <v>3000</v>
      </c>
      <c r="G39" s="9">
        <v>1500</v>
      </c>
      <c r="H39" s="9">
        <v>1500</v>
      </c>
      <c r="I39" s="9">
        <v>1500</v>
      </c>
      <c r="J39" s="9">
        <v>1500</v>
      </c>
      <c r="K39" s="9">
        <v>3000</v>
      </c>
      <c r="L39" s="9">
        <v>1500</v>
      </c>
      <c r="M39" s="9">
        <v>1500</v>
      </c>
      <c r="N39" s="10">
        <f>SUM(B39:M39)</f>
        <v>22500</v>
      </c>
      <c r="IU39" s="17"/>
    </row>
    <row r="40" spans="1:14" ht="12.75">
      <c r="A40" s="2" t="s">
        <v>32</v>
      </c>
      <c r="B40" s="12">
        <f>B38*0.84</f>
        <v>31080</v>
      </c>
      <c r="C40" s="12">
        <f aca="true" t="shared" si="12" ref="C40:N40">C38*0.84</f>
        <v>28560</v>
      </c>
      <c r="D40" s="12">
        <f t="shared" si="12"/>
        <v>29400</v>
      </c>
      <c r="E40" s="12">
        <f t="shared" si="12"/>
        <v>35280</v>
      </c>
      <c r="F40" s="12">
        <f t="shared" si="12"/>
        <v>37800</v>
      </c>
      <c r="G40" s="12">
        <f t="shared" si="12"/>
        <v>36960</v>
      </c>
      <c r="H40" s="12">
        <f t="shared" si="12"/>
        <v>36960</v>
      </c>
      <c r="I40" s="12">
        <f t="shared" si="12"/>
        <v>35280</v>
      </c>
      <c r="J40" s="12">
        <f t="shared" si="12"/>
        <v>33600</v>
      </c>
      <c r="K40" s="12">
        <f t="shared" si="12"/>
        <v>33600</v>
      </c>
      <c r="L40" s="12">
        <f t="shared" si="12"/>
        <v>32760</v>
      </c>
      <c r="M40" s="12">
        <f t="shared" si="12"/>
        <v>33600</v>
      </c>
      <c r="N40" s="12">
        <f t="shared" si="12"/>
        <v>404880</v>
      </c>
    </row>
    <row r="41" spans="1:14" ht="12.75">
      <c r="A41" s="27" t="s">
        <v>33</v>
      </c>
      <c r="B41" s="28">
        <f>(B38+B39)-B40</f>
        <v>8920</v>
      </c>
      <c r="C41" s="28">
        <f aca="true" t="shared" si="13" ref="C41:N41">(C38+C39)-C40</f>
        <v>6940</v>
      </c>
      <c r="D41" s="28">
        <f t="shared" si="13"/>
        <v>7100</v>
      </c>
      <c r="E41" s="28">
        <f t="shared" si="13"/>
        <v>8220</v>
      </c>
      <c r="F41" s="28">
        <f t="shared" si="13"/>
        <v>10200</v>
      </c>
      <c r="G41" s="28">
        <f t="shared" si="13"/>
        <v>8540</v>
      </c>
      <c r="H41" s="28">
        <f t="shared" si="13"/>
        <v>8540</v>
      </c>
      <c r="I41" s="28">
        <f t="shared" si="13"/>
        <v>8220</v>
      </c>
      <c r="J41" s="28">
        <f t="shared" si="13"/>
        <v>7900</v>
      </c>
      <c r="K41" s="28">
        <f t="shared" si="13"/>
        <v>9400</v>
      </c>
      <c r="L41" s="28">
        <f t="shared" si="13"/>
        <v>7740</v>
      </c>
      <c r="M41" s="28">
        <f t="shared" si="13"/>
        <v>7900</v>
      </c>
      <c r="N41" s="28">
        <f t="shared" si="13"/>
        <v>99620</v>
      </c>
    </row>
    <row r="42" spans="2:14" s="14" customFormat="1" ht="12.75">
      <c r="B42" s="15">
        <f>B41/B38</f>
        <v>0.2410810810810811</v>
      </c>
      <c r="C42" s="15">
        <f aca="true" t="shared" si="14" ref="C42:N42">C41/C38</f>
        <v>0.20411764705882354</v>
      </c>
      <c r="D42" s="15">
        <f t="shared" si="14"/>
        <v>0.20285714285714285</v>
      </c>
      <c r="E42" s="15">
        <f t="shared" si="14"/>
        <v>0.1957142857142857</v>
      </c>
      <c r="F42" s="15">
        <f t="shared" si="14"/>
        <v>0.22666666666666666</v>
      </c>
      <c r="G42" s="15">
        <f t="shared" si="14"/>
        <v>0.1940909090909091</v>
      </c>
      <c r="H42" s="15">
        <f t="shared" si="14"/>
        <v>0.1940909090909091</v>
      </c>
      <c r="I42" s="15">
        <f t="shared" si="14"/>
        <v>0.1957142857142857</v>
      </c>
      <c r="J42" s="15">
        <f t="shared" si="14"/>
        <v>0.1975</v>
      </c>
      <c r="K42" s="15">
        <f t="shared" si="14"/>
        <v>0.235</v>
      </c>
      <c r="L42" s="15">
        <f t="shared" si="14"/>
        <v>0.19846153846153847</v>
      </c>
      <c r="M42" s="15">
        <f t="shared" si="14"/>
        <v>0.1975</v>
      </c>
      <c r="N42" s="15">
        <f t="shared" si="14"/>
        <v>0.2066804979253112</v>
      </c>
    </row>
    <row r="44" spans="1:255" s="16" customFormat="1" ht="12.75">
      <c r="A44" s="8" t="s">
        <v>34</v>
      </c>
      <c r="B44" s="9">
        <v>13000</v>
      </c>
      <c r="C44" s="9">
        <v>12500</v>
      </c>
      <c r="D44" s="9">
        <v>14000</v>
      </c>
      <c r="E44" s="9">
        <v>17500</v>
      </c>
      <c r="F44" s="9">
        <v>18250</v>
      </c>
      <c r="G44" s="9">
        <v>20500</v>
      </c>
      <c r="H44" s="9">
        <v>19500</v>
      </c>
      <c r="I44" s="9">
        <v>19500</v>
      </c>
      <c r="J44" s="9">
        <v>18500</v>
      </c>
      <c r="K44" s="9">
        <v>17500</v>
      </c>
      <c r="L44" s="9">
        <v>17250</v>
      </c>
      <c r="M44" s="9">
        <v>17850</v>
      </c>
      <c r="N44" s="10">
        <f>SUM(B44:M44)</f>
        <v>205850</v>
      </c>
      <c r="IU44" s="17"/>
    </row>
    <row r="45" spans="1:14" ht="12.75">
      <c r="A45" s="2" t="s">
        <v>35</v>
      </c>
      <c r="B45" s="12">
        <f>B44*0.6</f>
        <v>7800</v>
      </c>
      <c r="C45" s="12">
        <f aca="true" t="shared" si="15" ref="C45:N45">C44*0.6</f>
        <v>7500</v>
      </c>
      <c r="D45" s="12">
        <f t="shared" si="15"/>
        <v>8400</v>
      </c>
      <c r="E45" s="12">
        <f t="shared" si="15"/>
        <v>10500</v>
      </c>
      <c r="F45" s="12">
        <f t="shared" si="15"/>
        <v>10950</v>
      </c>
      <c r="G45" s="12">
        <f t="shared" si="15"/>
        <v>12300</v>
      </c>
      <c r="H45" s="12">
        <f t="shared" si="15"/>
        <v>11700</v>
      </c>
      <c r="I45" s="12">
        <f t="shared" si="15"/>
        <v>11700</v>
      </c>
      <c r="J45" s="12">
        <f t="shared" si="15"/>
        <v>11100</v>
      </c>
      <c r="K45" s="12">
        <f t="shared" si="15"/>
        <v>10500</v>
      </c>
      <c r="L45" s="12">
        <f t="shared" si="15"/>
        <v>10350</v>
      </c>
      <c r="M45" s="12">
        <f t="shared" si="15"/>
        <v>10710</v>
      </c>
      <c r="N45" s="12">
        <f t="shared" si="15"/>
        <v>123510</v>
      </c>
    </row>
    <row r="46" spans="1:14" ht="12.75">
      <c r="A46" s="27" t="s">
        <v>36</v>
      </c>
      <c r="B46" s="28">
        <f>B44-B45</f>
        <v>5200</v>
      </c>
      <c r="C46" s="28">
        <f aca="true" t="shared" si="16" ref="C46:N46">C44-C45</f>
        <v>5000</v>
      </c>
      <c r="D46" s="28">
        <f t="shared" si="16"/>
        <v>5600</v>
      </c>
      <c r="E46" s="28">
        <f t="shared" si="16"/>
        <v>7000</v>
      </c>
      <c r="F46" s="28">
        <f t="shared" si="16"/>
        <v>7300</v>
      </c>
      <c r="G46" s="28">
        <f t="shared" si="16"/>
        <v>8200</v>
      </c>
      <c r="H46" s="28">
        <f t="shared" si="16"/>
        <v>7800</v>
      </c>
      <c r="I46" s="28">
        <f t="shared" si="16"/>
        <v>7800</v>
      </c>
      <c r="J46" s="28">
        <f t="shared" si="16"/>
        <v>7400</v>
      </c>
      <c r="K46" s="28">
        <f t="shared" si="16"/>
        <v>7000</v>
      </c>
      <c r="L46" s="28">
        <f t="shared" si="16"/>
        <v>6900</v>
      </c>
      <c r="M46" s="28">
        <f t="shared" si="16"/>
        <v>7140</v>
      </c>
      <c r="N46" s="28">
        <f t="shared" si="16"/>
        <v>82340</v>
      </c>
    </row>
    <row r="47" spans="2:14" s="14" customFormat="1" ht="12.75">
      <c r="B47" s="15">
        <f>B46/B44</f>
        <v>0.4</v>
      </c>
      <c r="C47" s="15">
        <f aca="true" t="shared" si="17" ref="C47:N47">C46/C44</f>
        <v>0.4</v>
      </c>
      <c r="D47" s="15">
        <f t="shared" si="17"/>
        <v>0.4</v>
      </c>
      <c r="E47" s="15">
        <f t="shared" si="17"/>
        <v>0.4</v>
      </c>
      <c r="F47" s="15">
        <f t="shared" si="17"/>
        <v>0.4</v>
      </c>
      <c r="G47" s="15">
        <f t="shared" si="17"/>
        <v>0.4</v>
      </c>
      <c r="H47" s="15">
        <f t="shared" si="17"/>
        <v>0.4</v>
      </c>
      <c r="I47" s="15">
        <f t="shared" si="17"/>
        <v>0.4</v>
      </c>
      <c r="J47" s="15">
        <f t="shared" si="17"/>
        <v>0.4</v>
      </c>
      <c r="K47" s="15">
        <f t="shared" si="17"/>
        <v>0.4</v>
      </c>
      <c r="L47" s="15">
        <f t="shared" si="17"/>
        <v>0.4</v>
      </c>
      <c r="M47" s="15">
        <f t="shared" si="17"/>
        <v>0.4</v>
      </c>
      <c r="N47" s="15">
        <f t="shared" si="17"/>
        <v>0.4</v>
      </c>
    </row>
    <row r="49" spans="1:255" s="16" customFormat="1" ht="12.75">
      <c r="A49" s="8" t="s">
        <v>37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10">
        <f>SUM(B49:M49)</f>
        <v>0</v>
      </c>
      <c r="IU49" s="17"/>
    </row>
    <row r="50" spans="1:14" ht="12.75">
      <c r="A50" s="2" t="s">
        <v>38</v>
      </c>
      <c r="B50" s="12">
        <f aca="true" t="shared" si="18" ref="B50:M50">B49-B51</f>
        <v>0</v>
      </c>
      <c r="C50" s="12">
        <f t="shared" si="18"/>
        <v>0</v>
      </c>
      <c r="D50" s="12">
        <f t="shared" si="18"/>
        <v>0</v>
      </c>
      <c r="E50" s="12">
        <f t="shared" si="18"/>
        <v>0</v>
      </c>
      <c r="F50" s="12">
        <f t="shared" si="18"/>
        <v>0</v>
      </c>
      <c r="G50" s="12">
        <f t="shared" si="18"/>
        <v>0</v>
      </c>
      <c r="H50" s="12">
        <f t="shared" si="18"/>
        <v>0</v>
      </c>
      <c r="I50" s="12">
        <f t="shared" si="18"/>
        <v>0</v>
      </c>
      <c r="J50" s="12">
        <f t="shared" si="18"/>
        <v>0</v>
      </c>
      <c r="K50" s="12">
        <f t="shared" si="18"/>
        <v>0</v>
      </c>
      <c r="L50" s="12">
        <f t="shared" si="18"/>
        <v>0</v>
      </c>
      <c r="M50" s="12">
        <f t="shared" si="18"/>
        <v>0</v>
      </c>
      <c r="N50" s="6">
        <f>SUM(B50:M50)</f>
        <v>0</v>
      </c>
    </row>
    <row r="51" spans="1:14" ht="12.75">
      <c r="A51" s="2" t="s">
        <v>39</v>
      </c>
      <c r="B51" s="6">
        <f aca="true" t="shared" si="19" ref="B51:M51">B49*B52</f>
        <v>0</v>
      </c>
      <c r="C51" s="6">
        <f t="shared" si="19"/>
        <v>0</v>
      </c>
      <c r="D51" s="6">
        <f t="shared" si="19"/>
        <v>0</v>
      </c>
      <c r="E51" s="6">
        <f t="shared" si="19"/>
        <v>0</v>
      </c>
      <c r="F51" s="6">
        <f t="shared" si="19"/>
        <v>0</v>
      </c>
      <c r="G51" s="6">
        <f t="shared" si="19"/>
        <v>0</v>
      </c>
      <c r="H51" s="6">
        <f t="shared" si="19"/>
        <v>0</v>
      </c>
      <c r="I51" s="6">
        <f t="shared" si="19"/>
        <v>0</v>
      </c>
      <c r="J51" s="6">
        <f t="shared" si="19"/>
        <v>0</v>
      </c>
      <c r="K51" s="6">
        <f t="shared" si="19"/>
        <v>0</v>
      </c>
      <c r="L51" s="6">
        <f t="shared" si="19"/>
        <v>0</v>
      </c>
      <c r="M51" s="6">
        <f t="shared" si="19"/>
        <v>0</v>
      </c>
      <c r="N51" s="6">
        <f>SUM(B51:M51)</f>
        <v>0</v>
      </c>
    </row>
    <row r="52" spans="2:14" s="14" customFormat="1" ht="12.75">
      <c r="B52" s="15">
        <v>0</v>
      </c>
      <c r="C52" s="15">
        <f aca="true" t="shared" si="20" ref="C52:M52">B52</f>
        <v>0</v>
      </c>
      <c r="D52" s="15">
        <f t="shared" si="20"/>
        <v>0</v>
      </c>
      <c r="E52" s="15">
        <f t="shared" si="20"/>
        <v>0</v>
      </c>
      <c r="F52" s="15">
        <f t="shared" si="20"/>
        <v>0</v>
      </c>
      <c r="G52" s="15">
        <f t="shared" si="20"/>
        <v>0</v>
      </c>
      <c r="H52" s="15">
        <f t="shared" si="20"/>
        <v>0</v>
      </c>
      <c r="I52" s="15">
        <f t="shared" si="20"/>
        <v>0</v>
      </c>
      <c r="J52" s="15">
        <f t="shared" si="20"/>
        <v>0</v>
      </c>
      <c r="K52" s="15">
        <f t="shared" si="20"/>
        <v>0</v>
      </c>
      <c r="L52" s="15">
        <f t="shared" si="20"/>
        <v>0</v>
      </c>
      <c r="M52" s="15">
        <f t="shared" si="20"/>
        <v>0</v>
      </c>
      <c r="N52" s="15" t="e">
        <f>N51/N49</f>
        <v>#DIV/0!</v>
      </c>
    </row>
    <row r="54" spans="1:255" s="16" customFormat="1" ht="12.75">
      <c r="A54" s="8" t="s">
        <v>40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0">
        <f>SUM(B54:M54)</f>
        <v>0</v>
      </c>
      <c r="IU54" s="17"/>
    </row>
    <row r="55" spans="1:255" s="16" customFormat="1" ht="12.75">
      <c r="A55" s="8" t="s">
        <v>41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0">
        <f>SUM(B55:M55)</f>
        <v>0</v>
      </c>
      <c r="IU55" s="17"/>
    </row>
    <row r="56" spans="1:14" ht="12.75">
      <c r="A56" s="2" t="s">
        <v>42</v>
      </c>
      <c r="B56" s="6">
        <f aca="true" t="shared" si="21" ref="B56:M56">B54-B55</f>
        <v>0</v>
      </c>
      <c r="C56" s="6">
        <f t="shared" si="21"/>
        <v>0</v>
      </c>
      <c r="D56" s="6">
        <f t="shared" si="21"/>
        <v>0</v>
      </c>
      <c r="E56" s="6">
        <f t="shared" si="21"/>
        <v>0</v>
      </c>
      <c r="F56" s="6">
        <f t="shared" si="21"/>
        <v>0</v>
      </c>
      <c r="G56" s="6">
        <f t="shared" si="21"/>
        <v>0</v>
      </c>
      <c r="H56" s="6">
        <f t="shared" si="21"/>
        <v>0</v>
      </c>
      <c r="I56" s="6">
        <f t="shared" si="21"/>
        <v>0</v>
      </c>
      <c r="J56" s="6">
        <f t="shared" si="21"/>
        <v>0</v>
      </c>
      <c r="K56" s="6">
        <f t="shared" si="21"/>
        <v>0</v>
      </c>
      <c r="L56" s="6">
        <f t="shared" si="21"/>
        <v>0</v>
      </c>
      <c r="M56" s="6">
        <f t="shared" si="21"/>
        <v>0</v>
      </c>
      <c r="N56" s="6">
        <f>SUM(B56:M56)</f>
        <v>0</v>
      </c>
    </row>
    <row r="57" spans="2:14" ht="12.75">
      <c r="B57" s="7">
        <v>0</v>
      </c>
      <c r="C57" s="7">
        <v>0</v>
      </c>
      <c r="D57" s="7" t="e">
        <f aca="true" t="shared" si="22" ref="D57:N57">D56/D54</f>
        <v>#DIV/0!</v>
      </c>
      <c r="E57" s="7" t="e">
        <f t="shared" si="22"/>
        <v>#DIV/0!</v>
      </c>
      <c r="F57" s="7" t="e">
        <f t="shared" si="22"/>
        <v>#DIV/0!</v>
      </c>
      <c r="G57" s="7" t="e">
        <f t="shared" si="22"/>
        <v>#DIV/0!</v>
      </c>
      <c r="H57" s="7" t="e">
        <f t="shared" si="22"/>
        <v>#DIV/0!</v>
      </c>
      <c r="I57" s="7" t="e">
        <f t="shared" si="22"/>
        <v>#DIV/0!</v>
      </c>
      <c r="J57" s="7" t="e">
        <f t="shared" si="22"/>
        <v>#DIV/0!</v>
      </c>
      <c r="K57" s="7" t="e">
        <f t="shared" si="22"/>
        <v>#DIV/0!</v>
      </c>
      <c r="L57" s="7" t="e">
        <f t="shared" si="22"/>
        <v>#DIV/0!</v>
      </c>
      <c r="M57" s="7" t="e">
        <f t="shared" si="22"/>
        <v>#DIV/0!</v>
      </c>
      <c r="N57" s="7" t="e">
        <f t="shared" si="22"/>
        <v>#DIV/0!</v>
      </c>
    </row>
    <row r="59" spans="1:255" s="16" customFormat="1" ht="12.75">
      <c r="A59" s="8" t="s">
        <v>43</v>
      </c>
      <c r="B59" s="9">
        <v>8000</v>
      </c>
      <c r="C59" s="9">
        <v>7850</v>
      </c>
      <c r="D59" s="9">
        <v>9000</v>
      </c>
      <c r="E59" s="9">
        <v>9500</v>
      </c>
      <c r="F59" s="9">
        <v>10500</v>
      </c>
      <c r="G59" s="9">
        <v>11000</v>
      </c>
      <c r="H59" s="9">
        <v>11500</v>
      </c>
      <c r="I59" s="9">
        <v>11500</v>
      </c>
      <c r="J59" s="9">
        <v>10500</v>
      </c>
      <c r="K59" s="9">
        <v>9800</v>
      </c>
      <c r="L59" s="9">
        <v>9000</v>
      </c>
      <c r="M59" s="9">
        <v>9000</v>
      </c>
      <c r="N59" s="10">
        <f>SUM(B59:M59)</f>
        <v>117150</v>
      </c>
      <c r="IU59" s="17"/>
    </row>
    <row r="60" spans="1:14" ht="12.75">
      <c r="A60" s="2" t="s">
        <v>44</v>
      </c>
      <c r="B60" s="12">
        <f>B59*0.45</f>
        <v>3600</v>
      </c>
      <c r="C60" s="12">
        <f aca="true" t="shared" si="23" ref="C60:N60">C59*0.45</f>
        <v>3532.5</v>
      </c>
      <c r="D60" s="12">
        <f t="shared" si="23"/>
        <v>4050</v>
      </c>
      <c r="E60" s="12">
        <f t="shared" si="23"/>
        <v>4275</v>
      </c>
      <c r="F60" s="12">
        <f t="shared" si="23"/>
        <v>4725</v>
      </c>
      <c r="G60" s="12">
        <f t="shared" si="23"/>
        <v>4950</v>
      </c>
      <c r="H60" s="12">
        <f t="shared" si="23"/>
        <v>5175</v>
      </c>
      <c r="I60" s="12">
        <f t="shared" si="23"/>
        <v>5175</v>
      </c>
      <c r="J60" s="12">
        <f t="shared" si="23"/>
        <v>4725</v>
      </c>
      <c r="K60" s="12">
        <f t="shared" si="23"/>
        <v>4410</v>
      </c>
      <c r="L60" s="12">
        <f t="shared" si="23"/>
        <v>4050</v>
      </c>
      <c r="M60" s="12">
        <f t="shared" si="23"/>
        <v>4050</v>
      </c>
      <c r="N60" s="12">
        <f t="shared" si="23"/>
        <v>52717.5</v>
      </c>
    </row>
    <row r="61" spans="1:14" ht="12.75">
      <c r="A61" s="27" t="s">
        <v>45</v>
      </c>
      <c r="B61" s="28">
        <f>B59-B60</f>
        <v>4400</v>
      </c>
      <c r="C61" s="28">
        <f aca="true" t="shared" si="24" ref="C61:N61">C59-C60</f>
        <v>4317.5</v>
      </c>
      <c r="D61" s="28">
        <f t="shared" si="24"/>
        <v>4950</v>
      </c>
      <c r="E61" s="28">
        <f t="shared" si="24"/>
        <v>5225</v>
      </c>
      <c r="F61" s="28">
        <f t="shared" si="24"/>
        <v>5775</v>
      </c>
      <c r="G61" s="28">
        <f t="shared" si="24"/>
        <v>6050</v>
      </c>
      <c r="H61" s="28">
        <f t="shared" si="24"/>
        <v>6325</v>
      </c>
      <c r="I61" s="28">
        <f t="shared" si="24"/>
        <v>6325</v>
      </c>
      <c r="J61" s="28">
        <f t="shared" si="24"/>
        <v>5775</v>
      </c>
      <c r="K61" s="28">
        <f t="shared" si="24"/>
        <v>5390</v>
      </c>
      <c r="L61" s="28">
        <f t="shared" si="24"/>
        <v>4950</v>
      </c>
      <c r="M61" s="28">
        <f t="shared" si="24"/>
        <v>4950</v>
      </c>
      <c r="N61" s="28">
        <f t="shared" si="24"/>
        <v>64432.5</v>
      </c>
    </row>
    <row r="62" spans="2:14" ht="12.75">
      <c r="B62" s="15">
        <f>B61/B59</f>
        <v>0.55</v>
      </c>
      <c r="C62" s="15">
        <f>C61/C59</f>
        <v>0.55</v>
      </c>
      <c r="D62" s="15">
        <f>D61/D59</f>
        <v>0.55</v>
      </c>
      <c r="E62" s="15">
        <f aca="true" t="shared" si="25" ref="E62:M62">D62</f>
        <v>0.55</v>
      </c>
      <c r="F62" s="15">
        <f t="shared" si="25"/>
        <v>0.55</v>
      </c>
      <c r="G62" s="15">
        <f t="shared" si="25"/>
        <v>0.55</v>
      </c>
      <c r="H62" s="15">
        <f t="shared" si="25"/>
        <v>0.55</v>
      </c>
      <c r="I62" s="15">
        <f t="shared" si="25"/>
        <v>0.55</v>
      </c>
      <c r="J62" s="15">
        <f t="shared" si="25"/>
        <v>0.55</v>
      </c>
      <c r="K62" s="15">
        <f t="shared" si="25"/>
        <v>0.55</v>
      </c>
      <c r="L62" s="15">
        <f t="shared" si="25"/>
        <v>0.55</v>
      </c>
      <c r="M62" s="15">
        <f t="shared" si="25"/>
        <v>0.55</v>
      </c>
      <c r="N62" s="7">
        <f>N61/N59</f>
        <v>0.55</v>
      </c>
    </row>
    <row r="64" spans="1:255" s="16" customFormat="1" ht="12.75">
      <c r="A64" s="8" t="s">
        <v>46</v>
      </c>
      <c r="B64" s="9">
        <v>21000</v>
      </c>
      <c r="C64" s="9">
        <v>20000</v>
      </c>
      <c r="D64" s="9">
        <v>22000</v>
      </c>
      <c r="E64" s="9">
        <v>23500</v>
      </c>
      <c r="F64" s="9">
        <v>24500</v>
      </c>
      <c r="G64" s="9">
        <v>28000</v>
      </c>
      <c r="H64" s="9">
        <v>29000</v>
      </c>
      <c r="I64" s="9">
        <v>28000</v>
      </c>
      <c r="J64" s="9">
        <v>26000</v>
      </c>
      <c r="K64" s="9">
        <v>23000</v>
      </c>
      <c r="L64" s="9">
        <v>21000</v>
      </c>
      <c r="M64" s="9">
        <v>22000</v>
      </c>
      <c r="N64" s="10">
        <f>SUM(B64:M64)</f>
        <v>288000</v>
      </c>
      <c r="IU64" s="17"/>
    </row>
    <row r="65" spans="1:255" s="16" customFormat="1" ht="12.75">
      <c r="A65" s="8" t="s">
        <v>47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10">
        <f>SUM(B65:M65)</f>
        <v>0</v>
      </c>
      <c r="IU65" s="17"/>
    </row>
    <row r="66" spans="1:14" ht="12.75">
      <c r="A66" s="2" t="s">
        <v>48</v>
      </c>
      <c r="B66" s="12">
        <f>B64*0.65</f>
        <v>13650</v>
      </c>
      <c r="C66" s="12">
        <f aca="true" t="shared" si="26" ref="C66:N66">C64*0.65</f>
        <v>13000</v>
      </c>
      <c r="D66" s="12">
        <f t="shared" si="26"/>
        <v>14300</v>
      </c>
      <c r="E66" s="12">
        <f t="shared" si="26"/>
        <v>15275</v>
      </c>
      <c r="F66" s="12">
        <f t="shared" si="26"/>
        <v>15925</v>
      </c>
      <c r="G66" s="12">
        <f t="shared" si="26"/>
        <v>18200</v>
      </c>
      <c r="H66" s="12">
        <f t="shared" si="26"/>
        <v>18850</v>
      </c>
      <c r="I66" s="12">
        <f t="shared" si="26"/>
        <v>18200</v>
      </c>
      <c r="J66" s="12">
        <f t="shared" si="26"/>
        <v>16900</v>
      </c>
      <c r="K66" s="12">
        <f t="shared" si="26"/>
        <v>14950</v>
      </c>
      <c r="L66" s="12">
        <f t="shared" si="26"/>
        <v>13650</v>
      </c>
      <c r="M66" s="12">
        <f t="shared" si="26"/>
        <v>14300</v>
      </c>
      <c r="N66" s="12">
        <f t="shared" si="26"/>
        <v>187200</v>
      </c>
    </row>
    <row r="67" spans="1:14" ht="12.75">
      <c r="A67" s="27" t="s">
        <v>49</v>
      </c>
      <c r="B67" s="29">
        <f>(B64+B65)-B66</f>
        <v>7350</v>
      </c>
      <c r="C67" s="29">
        <f aca="true" t="shared" si="27" ref="C67:N67">(C64+C65)-C66</f>
        <v>7000</v>
      </c>
      <c r="D67" s="29">
        <f t="shared" si="27"/>
        <v>7700</v>
      </c>
      <c r="E67" s="29">
        <f t="shared" si="27"/>
        <v>8225</v>
      </c>
      <c r="F67" s="29">
        <f t="shared" si="27"/>
        <v>8575</v>
      </c>
      <c r="G67" s="29">
        <f t="shared" si="27"/>
        <v>9800</v>
      </c>
      <c r="H67" s="29">
        <f t="shared" si="27"/>
        <v>10150</v>
      </c>
      <c r="I67" s="29">
        <f t="shared" si="27"/>
        <v>9800</v>
      </c>
      <c r="J67" s="29">
        <f t="shared" si="27"/>
        <v>9100</v>
      </c>
      <c r="K67" s="29">
        <f t="shared" si="27"/>
        <v>8050</v>
      </c>
      <c r="L67" s="29">
        <f t="shared" si="27"/>
        <v>7350</v>
      </c>
      <c r="M67" s="29">
        <f t="shared" si="27"/>
        <v>7700</v>
      </c>
      <c r="N67" s="29">
        <f t="shared" si="27"/>
        <v>100800</v>
      </c>
    </row>
    <row r="68" spans="2:14" ht="12.75">
      <c r="B68" s="15">
        <f>B67/(B64+B65)</f>
        <v>0.35</v>
      </c>
      <c r="C68" s="15">
        <f aca="true" t="shared" si="28" ref="C68:N68">C67/(C64+C65)</f>
        <v>0.35</v>
      </c>
      <c r="D68" s="15">
        <f t="shared" si="28"/>
        <v>0.35</v>
      </c>
      <c r="E68" s="15">
        <f t="shared" si="28"/>
        <v>0.35</v>
      </c>
      <c r="F68" s="15">
        <f t="shared" si="28"/>
        <v>0.35</v>
      </c>
      <c r="G68" s="15">
        <f t="shared" si="28"/>
        <v>0.35</v>
      </c>
      <c r="H68" s="15">
        <f t="shared" si="28"/>
        <v>0.35</v>
      </c>
      <c r="I68" s="15">
        <f t="shared" si="28"/>
        <v>0.35</v>
      </c>
      <c r="J68" s="15">
        <f t="shared" si="28"/>
        <v>0.35</v>
      </c>
      <c r="K68" s="15">
        <f t="shared" si="28"/>
        <v>0.35</v>
      </c>
      <c r="L68" s="15">
        <f t="shared" si="28"/>
        <v>0.35</v>
      </c>
      <c r="M68" s="15">
        <f t="shared" si="28"/>
        <v>0.35</v>
      </c>
      <c r="N68" s="15">
        <f t="shared" si="28"/>
        <v>0.35</v>
      </c>
    </row>
    <row r="70" spans="1:255" s="16" customFormat="1" ht="12.75">
      <c r="A70" s="8" t="s">
        <v>50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10">
        <f>SUM(B70:M70)</f>
        <v>0</v>
      </c>
      <c r="IU70" s="17"/>
    </row>
    <row r="71" spans="1:14" ht="12.75">
      <c r="A71" s="2" t="s">
        <v>51</v>
      </c>
      <c r="B71" s="12">
        <f aca="true" t="shared" si="29" ref="B71:M71">B70-B72</f>
        <v>0</v>
      </c>
      <c r="C71" s="12">
        <f t="shared" si="29"/>
        <v>0</v>
      </c>
      <c r="D71" s="12">
        <f t="shared" si="29"/>
        <v>0</v>
      </c>
      <c r="E71" s="12">
        <f t="shared" si="29"/>
        <v>0</v>
      </c>
      <c r="F71" s="12">
        <f t="shared" si="29"/>
        <v>0</v>
      </c>
      <c r="G71" s="12">
        <f t="shared" si="29"/>
        <v>0</v>
      </c>
      <c r="H71" s="12">
        <f t="shared" si="29"/>
        <v>0</v>
      </c>
      <c r="I71" s="12">
        <f t="shared" si="29"/>
        <v>0</v>
      </c>
      <c r="J71" s="12">
        <f t="shared" si="29"/>
        <v>0</v>
      </c>
      <c r="K71" s="12">
        <f t="shared" si="29"/>
        <v>0</v>
      </c>
      <c r="L71" s="12">
        <f t="shared" si="29"/>
        <v>0</v>
      </c>
      <c r="M71" s="12">
        <f t="shared" si="29"/>
        <v>0</v>
      </c>
      <c r="N71" s="6">
        <f>SUM(B71:M71)</f>
        <v>0</v>
      </c>
    </row>
    <row r="72" spans="1:14" ht="12.75">
      <c r="A72" s="2" t="s">
        <v>52</v>
      </c>
      <c r="B72" s="6">
        <f aca="true" t="shared" si="30" ref="B72:M72">B70*B73</f>
        <v>0</v>
      </c>
      <c r="C72" s="6">
        <f t="shared" si="30"/>
        <v>0</v>
      </c>
      <c r="D72" s="6">
        <f t="shared" si="30"/>
        <v>0</v>
      </c>
      <c r="E72" s="6">
        <f t="shared" si="30"/>
        <v>0</v>
      </c>
      <c r="F72" s="6">
        <f t="shared" si="30"/>
        <v>0</v>
      </c>
      <c r="G72" s="6">
        <f t="shared" si="30"/>
        <v>0</v>
      </c>
      <c r="H72" s="6">
        <f t="shared" si="30"/>
        <v>0</v>
      </c>
      <c r="I72" s="6">
        <f t="shared" si="30"/>
        <v>0</v>
      </c>
      <c r="J72" s="6">
        <f t="shared" si="30"/>
        <v>0</v>
      </c>
      <c r="K72" s="6">
        <f t="shared" si="30"/>
        <v>0</v>
      </c>
      <c r="L72" s="6">
        <f t="shared" si="30"/>
        <v>0</v>
      </c>
      <c r="M72" s="6">
        <f t="shared" si="30"/>
        <v>0</v>
      </c>
      <c r="N72" s="6">
        <f>SUM(B72:M72)</f>
        <v>0</v>
      </c>
    </row>
    <row r="73" spans="2:14" ht="12.75">
      <c r="B73" s="15">
        <v>0</v>
      </c>
      <c r="C73" s="15">
        <f aca="true" t="shared" si="31" ref="C73:M73">B73</f>
        <v>0</v>
      </c>
      <c r="D73" s="15">
        <f t="shared" si="31"/>
        <v>0</v>
      </c>
      <c r="E73" s="15">
        <f t="shared" si="31"/>
        <v>0</v>
      </c>
      <c r="F73" s="15">
        <f t="shared" si="31"/>
        <v>0</v>
      </c>
      <c r="G73" s="15">
        <f t="shared" si="31"/>
        <v>0</v>
      </c>
      <c r="H73" s="15">
        <f t="shared" si="31"/>
        <v>0</v>
      </c>
      <c r="I73" s="15">
        <f t="shared" si="31"/>
        <v>0</v>
      </c>
      <c r="J73" s="15">
        <f t="shared" si="31"/>
        <v>0</v>
      </c>
      <c r="K73" s="15">
        <f t="shared" si="31"/>
        <v>0</v>
      </c>
      <c r="L73" s="15">
        <f t="shared" si="31"/>
        <v>0</v>
      </c>
      <c r="M73" s="15">
        <f t="shared" si="31"/>
        <v>0</v>
      </c>
      <c r="N73" s="7" t="e">
        <f>N72/N70</f>
        <v>#DIV/0!</v>
      </c>
    </row>
    <row r="75" spans="1:255" s="16" customFormat="1" ht="12.75">
      <c r="A75" s="8" t="s">
        <v>53</v>
      </c>
      <c r="B75" s="9">
        <v>9500</v>
      </c>
      <c r="C75" s="9">
        <v>8500</v>
      </c>
      <c r="D75" s="9">
        <v>9500</v>
      </c>
      <c r="E75" s="9">
        <v>9500</v>
      </c>
      <c r="F75" s="9">
        <v>10000</v>
      </c>
      <c r="G75" s="9">
        <v>10000</v>
      </c>
      <c r="H75" s="9">
        <v>11000</v>
      </c>
      <c r="I75" s="9">
        <v>11000</v>
      </c>
      <c r="J75" s="9">
        <v>10500</v>
      </c>
      <c r="K75" s="9">
        <v>10000</v>
      </c>
      <c r="L75" s="9">
        <v>9000</v>
      </c>
      <c r="M75" s="9">
        <v>11500</v>
      </c>
      <c r="N75" s="10">
        <f>SUM(B75:M75)</f>
        <v>120000</v>
      </c>
      <c r="IU75" s="17"/>
    </row>
    <row r="76" spans="1:14" ht="12.75">
      <c r="A76" s="2" t="s">
        <v>54</v>
      </c>
      <c r="B76" s="12">
        <f>B75*0.95</f>
        <v>9025</v>
      </c>
      <c r="C76" s="12">
        <f aca="true" t="shared" si="32" ref="C76:N76">C75*0.95</f>
        <v>8075</v>
      </c>
      <c r="D76" s="12">
        <f t="shared" si="32"/>
        <v>9025</v>
      </c>
      <c r="E76" s="12">
        <f t="shared" si="32"/>
        <v>9025</v>
      </c>
      <c r="F76" s="12">
        <f t="shared" si="32"/>
        <v>9500</v>
      </c>
      <c r="G76" s="12">
        <f t="shared" si="32"/>
        <v>9500</v>
      </c>
      <c r="H76" s="12">
        <f t="shared" si="32"/>
        <v>10450</v>
      </c>
      <c r="I76" s="12">
        <f t="shared" si="32"/>
        <v>10450</v>
      </c>
      <c r="J76" s="12">
        <f t="shared" si="32"/>
        <v>9975</v>
      </c>
      <c r="K76" s="12">
        <f t="shared" si="32"/>
        <v>9500</v>
      </c>
      <c r="L76" s="12">
        <f t="shared" si="32"/>
        <v>8550</v>
      </c>
      <c r="M76" s="12">
        <f t="shared" si="32"/>
        <v>10925</v>
      </c>
      <c r="N76" s="12">
        <f t="shared" si="32"/>
        <v>114000</v>
      </c>
    </row>
    <row r="77" spans="1:14" ht="12.75">
      <c r="A77" s="27" t="s">
        <v>55</v>
      </c>
      <c r="B77" s="28">
        <f>B75-B76</f>
        <v>475</v>
      </c>
      <c r="C77" s="28">
        <f aca="true" t="shared" si="33" ref="C77:N77">C75-C76</f>
        <v>425</v>
      </c>
      <c r="D77" s="28">
        <f t="shared" si="33"/>
        <v>475</v>
      </c>
      <c r="E77" s="28">
        <f t="shared" si="33"/>
        <v>475</v>
      </c>
      <c r="F77" s="28">
        <f t="shared" si="33"/>
        <v>500</v>
      </c>
      <c r="G77" s="28">
        <f t="shared" si="33"/>
        <v>500</v>
      </c>
      <c r="H77" s="28">
        <f t="shared" si="33"/>
        <v>550</v>
      </c>
      <c r="I77" s="28">
        <f t="shared" si="33"/>
        <v>550</v>
      </c>
      <c r="J77" s="28">
        <f t="shared" si="33"/>
        <v>525</v>
      </c>
      <c r="K77" s="28">
        <f t="shared" si="33"/>
        <v>500</v>
      </c>
      <c r="L77" s="28">
        <f t="shared" si="33"/>
        <v>450</v>
      </c>
      <c r="M77" s="28">
        <f t="shared" si="33"/>
        <v>575</v>
      </c>
      <c r="N77" s="28">
        <f t="shared" si="33"/>
        <v>6000</v>
      </c>
    </row>
    <row r="78" spans="2:14" ht="12.75">
      <c r="B78" s="15">
        <f>B77/B75</f>
        <v>0.05</v>
      </c>
      <c r="C78" s="15">
        <f aca="true" t="shared" si="34" ref="C78:M78">B78</f>
        <v>0.05</v>
      </c>
      <c r="D78" s="15">
        <f t="shared" si="34"/>
        <v>0.05</v>
      </c>
      <c r="E78" s="15">
        <f t="shared" si="34"/>
        <v>0.05</v>
      </c>
      <c r="F78" s="15">
        <f t="shared" si="34"/>
        <v>0.05</v>
      </c>
      <c r="G78" s="15">
        <f t="shared" si="34"/>
        <v>0.05</v>
      </c>
      <c r="H78" s="15">
        <f t="shared" si="34"/>
        <v>0.05</v>
      </c>
      <c r="I78" s="15">
        <f t="shared" si="34"/>
        <v>0.05</v>
      </c>
      <c r="J78" s="15">
        <f t="shared" si="34"/>
        <v>0.05</v>
      </c>
      <c r="K78" s="15">
        <f t="shared" si="34"/>
        <v>0.05</v>
      </c>
      <c r="L78" s="15">
        <f t="shared" si="34"/>
        <v>0.05</v>
      </c>
      <c r="M78" s="15">
        <f t="shared" si="34"/>
        <v>0.05</v>
      </c>
      <c r="N78" s="7">
        <f>N77/N75</f>
        <v>0.05</v>
      </c>
    </row>
    <row r="80" spans="1:255" s="16" customFormat="1" ht="12.75">
      <c r="A80" s="8" t="s">
        <v>56</v>
      </c>
      <c r="B80" s="9">
        <v>10000</v>
      </c>
      <c r="C80" s="9">
        <v>7500</v>
      </c>
      <c r="D80" s="9">
        <v>8500</v>
      </c>
      <c r="E80" s="9">
        <v>9500</v>
      </c>
      <c r="F80" s="9">
        <v>9500</v>
      </c>
      <c r="G80" s="9">
        <v>9500</v>
      </c>
      <c r="H80" s="9">
        <v>10250</v>
      </c>
      <c r="I80" s="9">
        <v>10250</v>
      </c>
      <c r="J80" s="9">
        <v>9500</v>
      </c>
      <c r="K80" s="9">
        <v>9000</v>
      </c>
      <c r="L80" s="9">
        <v>8500</v>
      </c>
      <c r="M80" s="9">
        <v>9500</v>
      </c>
      <c r="N80" s="10">
        <f>SUM(B80:M80)</f>
        <v>111500</v>
      </c>
      <c r="IU80" s="17"/>
    </row>
    <row r="81" spans="1:14" ht="12.75">
      <c r="A81" s="2" t="s">
        <v>57</v>
      </c>
      <c r="B81" s="12">
        <f>B80*0.95</f>
        <v>9500</v>
      </c>
      <c r="C81" s="12">
        <f aca="true" t="shared" si="35" ref="C81:N81">C80*0.95</f>
        <v>7125</v>
      </c>
      <c r="D81" s="12">
        <f t="shared" si="35"/>
        <v>8075</v>
      </c>
      <c r="E81" s="12">
        <f t="shared" si="35"/>
        <v>9025</v>
      </c>
      <c r="F81" s="12">
        <f t="shared" si="35"/>
        <v>9025</v>
      </c>
      <c r="G81" s="12">
        <f t="shared" si="35"/>
        <v>9025</v>
      </c>
      <c r="H81" s="12">
        <f t="shared" si="35"/>
        <v>9737.5</v>
      </c>
      <c r="I81" s="12">
        <f t="shared" si="35"/>
        <v>9737.5</v>
      </c>
      <c r="J81" s="12">
        <f t="shared" si="35"/>
        <v>9025</v>
      </c>
      <c r="K81" s="12">
        <f t="shared" si="35"/>
        <v>8550</v>
      </c>
      <c r="L81" s="12">
        <f t="shared" si="35"/>
        <v>8075</v>
      </c>
      <c r="M81" s="12">
        <f t="shared" si="35"/>
        <v>9025</v>
      </c>
      <c r="N81" s="12">
        <f t="shared" si="35"/>
        <v>105925</v>
      </c>
    </row>
    <row r="82" spans="1:14" ht="12.75">
      <c r="A82" s="27" t="s">
        <v>58</v>
      </c>
      <c r="B82" s="28">
        <f>B80-B81</f>
        <v>500</v>
      </c>
      <c r="C82" s="28">
        <f aca="true" t="shared" si="36" ref="C82:M82">C80*C83</f>
        <v>375</v>
      </c>
      <c r="D82" s="28">
        <f t="shared" si="36"/>
        <v>425</v>
      </c>
      <c r="E82" s="28">
        <f t="shared" si="36"/>
        <v>475</v>
      </c>
      <c r="F82" s="28">
        <f t="shared" si="36"/>
        <v>475</v>
      </c>
      <c r="G82" s="28">
        <f t="shared" si="36"/>
        <v>475</v>
      </c>
      <c r="H82" s="28">
        <f t="shared" si="36"/>
        <v>512.5</v>
      </c>
      <c r="I82" s="28">
        <f t="shared" si="36"/>
        <v>512.5</v>
      </c>
      <c r="J82" s="28">
        <f t="shared" si="36"/>
        <v>475</v>
      </c>
      <c r="K82" s="28">
        <f t="shared" si="36"/>
        <v>450</v>
      </c>
      <c r="L82" s="28">
        <f t="shared" si="36"/>
        <v>425</v>
      </c>
      <c r="M82" s="28">
        <f t="shared" si="36"/>
        <v>475</v>
      </c>
      <c r="N82" s="28">
        <f>SUM(B82:M82)</f>
        <v>5575</v>
      </c>
    </row>
    <row r="83" spans="2:14" ht="12.75">
      <c r="B83" s="15">
        <f>B82/B80</f>
        <v>0.05</v>
      </c>
      <c r="C83" s="15">
        <f aca="true" t="shared" si="37" ref="C83:M83">B83</f>
        <v>0.05</v>
      </c>
      <c r="D83" s="15">
        <f t="shared" si="37"/>
        <v>0.05</v>
      </c>
      <c r="E83" s="15">
        <f t="shared" si="37"/>
        <v>0.05</v>
      </c>
      <c r="F83" s="15">
        <f t="shared" si="37"/>
        <v>0.05</v>
      </c>
      <c r="G83" s="15">
        <f t="shared" si="37"/>
        <v>0.05</v>
      </c>
      <c r="H83" s="15">
        <f t="shared" si="37"/>
        <v>0.05</v>
      </c>
      <c r="I83" s="15">
        <f t="shared" si="37"/>
        <v>0.05</v>
      </c>
      <c r="J83" s="15">
        <f t="shared" si="37"/>
        <v>0.05</v>
      </c>
      <c r="K83" s="15">
        <f t="shared" si="37"/>
        <v>0.05</v>
      </c>
      <c r="L83" s="15">
        <f t="shared" si="37"/>
        <v>0.05</v>
      </c>
      <c r="M83" s="15">
        <f t="shared" si="37"/>
        <v>0.05</v>
      </c>
      <c r="N83" s="7">
        <f>N82/N80</f>
        <v>0.05</v>
      </c>
    </row>
    <row r="85" spans="1:255" s="16" customFormat="1" ht="12.75">
      <c r="A85" s="8" t="s">
        <v>59</v>
      </c>
      <c r="B85" s="9">
        <v>9500</v>
      </c>
      <c r="C85" s="9">
        <v>9000</v>
      </c>
      <c r="D85" s="9">
        <v>9600</v>
      </c>
      <c r="E85" s="9">
        <v>10000</v>
      </c>
      <c r="F85" s="9">
        <v>13000</v>
      </c>
      <c r="G85" s="9">
        <v>15000</v>
      </c>
      <c r="H85" s="9">
        <v>15500</v>
      </c>
      <c r="I85" s="9">
        <v>15500</v>
      </c>
      <c r="J85" s="9">
        <v>14000</v>
      </c>
      <c r="K85" s="9">
        <v>12500</v>
      </c>
      <c r="L85" s="9">
        <v>11900</v>
      </c>
      <c r="M85" s="9">
        <v>12500</v>
      </c>
      <c r="N85" s="10">
        <f>SUM(B85:M85)</f>
        <v>148000</v>
      </c>
      <c r="IU85" s="17"/>
    </row>
    <row r="86" spans="1:255" s="16" customFormat="1" ht="12.75">
      <c r="A86" s="8" t="s">
        <v>60</v>
      </c>
      <c r="B86" s="9">
        <v>20000</v>
      </c>
      <c r="C86" s="9">
        <v>18500</v>
      </c>
      <c r="D86" s="9">
        <v>22200</v>
      </c>
      <c r="E86" s="9">
        <v>22500</v>
      </c>
      <c r="F86" s="9">
        <v>26500</v>
      </c>
      <c r="G86" s="9">
        <v>28000</v>
      </c>
      <c r="H86" s="9">
        <v>28000</v>
      </c>
      <c r="I86" s="9">
        <v>28000</v>
      </c>
      <c r="J86" s="9">
        <v>26500</v>
      </c>
      <c r="K86" s="9">
        <v>25500</v>
      </c>
      <c r="L86" s="9">
        <v>24000</v>
      </c>
      <c r="M86" s="9">
        <v>25500</v>
      </c>
      <c r="N86" s="10">
        <f>SUM(B86:M86)</f>
        <v>295200</v>
      </c>
      <c r="IU86" s="17"/>
    </row>
    <row r="87" spans="1:14" s="8" customFormat="1" ht="12.75">
      <c r="A87" s="8" t="s">
        <v>61</v>
      </c>
      <c r="B87" s="9">
        <f>(B85+B86)*0.02</f>
        <v>590</v>
      </c>
      <c r="C87" s="9">
        <f aca="true" t="shared" si="38" ref="C87:N87">(C85+C86)*0.02</f>
        <v>550</v>
      </c>
      <c r="D87" s="9">
        <f t="shared" si="38"/>
        <v>636</v>
      </c>
      <c r="E87" s="9">
        <f t="shared" si="38"/>
        <v>650</v>
      </c>
      <c r="F87" s="9">
        <f t="shared" si="38"/>
        <v>790</v>
      </c>
      <c r="G87" s="9">
        <f t="shared" si="38"/>
        <v>860</v>
      </c>
      <c r="H87" s="9">
        <f t="shared" si="38"/>
        <v>870</v>
      </c>
      <c r="I87" s="9">
        <f t="shared" si="38"/>
        <v>870</v>
      </c>
      <c r="J87" s="9">
        <f t="shared" si="38"/>
        <v>810</v>
      </c>
      <c r="K87" s="9">
        <f t="shared" si="38"/>
        <v>760</v>
      </c>
      <c r="L87" s="9">
        <f t="shared" si="38"/>
        <v>718</v>
      </c>
      <c r="M87" s="9">
        <f t="shared" si="38"/>
        <v>760</v>
      </c>
      <c r="N87" s="9">
        <f t="shared" si="38"/>
        <v>8864</v>
      </c>
    </row>
    <row r="88" spans="1:14" ht="12.75">
      <c r="A88" s="2" t="s">
        <v>62</v>
      </c>
      <c r="B88" s="12">
        <f>(B85+B86)*0.65</f>
        <v>19175</v>
      </c>
      <c r="C88" s="12">
        <f aca="true" t="shared" si="39" ref="C88:N88">(C85+C86)*0.65</f>
        <v>17875</v>
      </c>
      <c r="D88" s="12">
        <f t="shared" si="39"/>
        <v>20670</v>
      </c>
      <c r="E88" s="12">
        <f t="shared" si="39"/>
        <v>21125</v>
      </c>
      <c r="F88" s="12">
        <f t="shared" si="39"/>
        <v>25675</v>
      </c>
      <c r="G88" s="12">
        <f t="shared" si="39"/>
        <v>27950</v>
      </c>
      <c r="H88" s="12">
        <f t="shared" si="39"/>
        <v>28275</v>
      </c>
      <c r="I88" s="12">
        <f t="shared" si="39"/>
        <v>28275</v>
      </c>
      <c r="J88" s="12">
        <f t="shared" si="39"/>
        <v>26325</v>
      </c>
      <c r="K88" s="12">
        <f t="shared" si="39"/>
        <v>24700</v>
      </c>
      <c r="L88" s="12">
        <f t="shared" si="39"/>
        <v>23335</v>
      </c>
      <c r="M88" s="12">
        <f t="shared" si="39"/>
        <v>24700</v>
      </c>
      <c r="N88" s="12">
        <f t="shared" si="39"/>
        <v>288080</v>
      </c>
    </row>
    <row r="89" spans="1:14" ht="12.75">
      <c r="A89" s="27" t="s">
        <v>63</v>
      </c>
      <c r="B89" s="28">
        <f>(B85+B86+B87)-B88</f>
        <v>10915</v>
      </c>
      <c r="C89" s="28">
        <f aca="true" t="shared" si="40" ref="C89:N89">(C85+C86+C87)-C88</f>
        <v>10175</v>
      </c>
      <c r="D89" s="28">
        <f t="shared" si="40"/>
        <v>11766</v>
      </c>
      <c r="E89" s="28">
        <f t="shared" si="40"/>
        <v>12025</v>
      </c>
      <c r="F89" s="28">
        <f t="shared" si="40"/>
        <v>14615</v>
      </c>
      <c r="G89" s="28">
        <f t="shared" si="40"/>
        <v>15910</v>
      </c>
      <c r="H89" s="28">
        <f t="shared" si="40"/>
        <v>16095</v>
      </c>
      <c r="I89" s="28">
        <f t="shared" si="40"/>
        <v>16095</v>
      </c>
      <c r="J89" s="28">
        <f t="shared" si="40"/>
        <v>14985</v>
      </c>
      <c r="K89" s="28">
        <f t="shared" si="40"/>
        <v>14060</v>
      </c>
      <c r="L89" s="28">
        <f t="shared" si="40"/>
        <v>13283</v>
      </c>
      <c r="M89" s="28">
        <f t="shared" si="40"/>
        <v>14060</v>
      </c>
      <c r="N89" s="28">
        <f t="shared" si="40"/>
        <v>163984</v>
      </c>
    </row>
    <row r="90" spans="2:14" ht="12.75">
      <c r="B90" s="15">
        <f>B89/(B85+B86+B87)</f>
        <v>0.3627450980392157</v>
      </c>
      <c r="C90" s="15">
        <v>0.37</v>
      </c>
      <c r="D90" s="15">
        <v>0.37</v>
      </c>
      <c r="E90" s="15">
        <f aca="true" t="shared" si="41" ref="E90:M90">D90</f>
        <v>0.37</v>
      </c>
      <c r="F90" s="15">
        <f t="shared" si="41"/>
        <v>0.37</v>
      </c>
      <c r="G90" s="15">
        <f t="shared" si="41"/>
        <v>0.37</v>
      </c>
      <c r="H90" s="15">
        <f t="shared" si="41"/>
        <v>0.37</v>
      </c>
      <c r="I90" s="15">
        <f t="shared" si="41"/>
        <v>0.37</v>
      </c>
      <c r="J90" s="15">
        <f t="shared" si="41"/>
        <v>0.37</v>
      </c>
      <c r="K90" s="15">
        <f t="shared" si="41"/>
        <v>0.37</v>
      </c>
      <c r="L90" s="15">
        <f t="shared" si="41"/>
        <v>0.37</v>
      </c>
      <c r="M90" s="15">
        <f t="shared" si="41"/>
        <v>0.37</v>
      </c>
      <c r="N90" s="7">
        <f>N89/(N85+N86)</f>
        <v>0.37</v>
      </c>
    </row>
    <row r="92" spans="1:255" s="16" customFormat="1" ht="12.75">
      <c r="A92" s="8" t="s">
        <v>64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10">
        <f>SUM(B92:M92)</f>
        <v>0</v>
      </c>
      <c r="IU92" s="17"/>
    </row>
    <row r="93" spans="1:14" ht="12.75">
      <c r="A93" s="2" t="s">
        <v>65</v>
      </c>
      <c r="B93" s="12">
        <f aca="true" t="shared" si="42" ref="B93:M93">B92-B94</f>
        <v>0</v>
      </c>
      <c r="C93" s="12">
        <f t="shared" si="42"/>
        <v>0</v>
      </c>
      <c r="D93" s="12">
        <f t="shared" si="42"/>
        <v>0</v>
      </c>
      <c r="E93" s="12">
        <f t="shared" si="42"/>
        <v>0</v>
      </c>
      <c r="F93" s="12">
        <f t="shared" si="42"/>
        <v>0</v>
      </c>
      <c r="G93" s="12">
        <f t="shared" si="42"/>
        <v>0</v>
      </c>
      <c r="H93" s="12">
        <f t="shared" si="42"/>
        <v>0</v>
      </c>
      <c r="I93" s="12">
        <f t="shared" si="42"/>
        <v>0</v>
      </c>
      <c r="J93" s="12">
        <f t="shared" si="42"/>
        <v>0</v>
      </c>
      <c r="K93" s="12">
        <f t="shared" si="42"/>
        <v>0</v>
      </c>
      <c r="L93" s="12">
        <f t="shared" si="42"/>
        <v>0</v>
      </c>
      <c r="M93" s="12">
        <f t="shared" si="42"/>
        <v>0</v>
      </c>
      <c r="N93" s="6">
        <f>SUM(B93:M93)</f>
        <v>0</v>
      </c>
    </row>
    <row r="94" spans="1:14" ht="12.75">
      <c r="A94" s="2" t="s">
        <v>66</v>
      </c>
      <c r="B94" s="6">
        <f aca="true" t="shared" si="43" ref="B94:M94">B92*B95</f>
        <v>0</v>
      </c>
      <c r="C94" s="6">
        <f t="shared" si="43"/>
        <v>0</v>
      </c>
      <c r="D94" s="6">
        <f t="shared" si="43"/>
        <v>0</v>
      </c>
      <c r="E94" s="6">
        <f t="shared" si="43"/>
        <v>0</v>
      </c>
      <c r="F94" s="6">
        <f t="shared" si="43"/>
        <v>0</v>
      </c>
      <c r="G94" s="6">
        <f t="shared" si="43"/>
        <v>0</v>
      </c>
      <c r="H94" s="6">
        <f t="shared" si="43"/>
        <v>0</v>
      </c>
      <c r="I94" s="6">
        <f t="shared" si="43"/>
        <v>0</v>
      </c>
      <c r="J94" s="6">
        <f t="shared" si="43"/>
        <v>0</v>
      </c>
      <c r="K94" s="6">
        <f t="shared" si="43"/>
        <v>0</v>
      </c>
      <c r="L94" s="6">
        <f t="shared" si="43"/>
        <v>0</v>
      </c>
      <c r="M94" s="6">
        <f t="shared" si="43"/>
        <v>0</v>
      </c>
      <c r="N94" s="6">
        <f>SUM(B94:M94)</f>
        <v>0</v>
      </c>
    </row>
    <row r="95" spans="2:14" s="14" customFormat="1" ht="12.75">
      <c r="B95" s="15">
        <v>0</v>
      </c>
      <c r="C95" s="15">
        <f aca="true" t="shared" si="44" ref="C95:M95">B95</f>
        <v>0</v>
      </c>
      <c r="D95" s="15">
        <f t="shared" si="44"/>
        <v>0</v>
      </c>
      <c r="E95" s="15">
        <f t="shared" si="44"/>
        <v>0</v>
      </c>
      <c r="F95" s="15">
        <f t="shared" si="44"/>
        <v>0</v>
      </c>
      <c r="G95" s="15">
        <f t="shared" si="44"/>
        <v>0</v>
      </c>
      <c r="H95" s="15">
        <f t="shared" si="44"/>
        <v>0</v>
      </c>
      <c r="I95" s="15">
        <f t="shared" si="44"/>
        <v>0</v>
      </c>
      <c r="J95" s="15">
        <f t="shared" si="44"/>
        <v>0</v>
      </c>
      <c r="K95" s="15">
        <f t="shared" si="44"/>
        <v>0</v>
      </c>
      <c r="L95" s="15">
        <f t="shared" si="44"/>
        <v>0</v>
      </c>
      <c r="M95" s="15">
        <f t="shared" si="44"/>
        <v>0</v>
      </c>
      <c r="N95" s="15" t="e">
        <f>N94/(N92)</f>
        <v>#DIV/0!</v>
      </c>
    </row>
    <row r="97" spans="1:255" s="16" customFormat="1" ht="12.75">
      <c r="A97" s="8" t="s">
        <v>67</v>
      </c>
      <c r="B97" s="9">
        <v>12000</v>
      </c>
      <c r="C97" s="9">
        <v>14000</v>
      </c>
      <c r="D97" s="9">
        <v>15000</v>
      </c>
      <c r="E97" s="9">
        <v>12500</v>
      </c>
      <c r="F97" s="9">
        <v>8000</v>
      </c>
      <c r="G97" s="9">
        <v>7000</v>
      </c>
      <c r="H97" s="9">
        <v>7000</v>
      </c>
      <c r="I97" s="9">
        <v>7000</v>
      </c>
      <c r="J97" s="9">
        <v>7500</v>
      </c>
      <c r="K97" s="9">
        <v>8500</v>
      </c>
      <c r="L97" s="9">
        <v>11000</v>
      </c>
      <c r="M97" s="9">
        <v>12500</v>
      </c>
      <c r="N97" s="10">
        <f>SUM(B97:M97)</f>
        <v>122000</v>
      </c>
      <c r="IU97" s="17"/>
    </row>
    <row r="98" spans="1:255" s="16" customFormat="1" ht="12.75">
      <c r="A98" s="8" t="s">
        <v>68</v>
      </c>
      <c r="B98" s="9">
        <v>150</v>
      </c>
      <c r="C98" s="9">
        <v>100</v>
      </c>
      <c r="D98" s="9">
        <v>125</v>
      </c>
      <c r="E98" s="9">
        <v>150</v>
      </c>
      <c r="F98" s="9">
        <v>150</v>
      </c>
      <c r="G98" s="9">
        <v>175</v>
      </c>
      <c r="H98" s="9">
        <v>200</v>
      </c>
      <c r="I98" s="9">
        <v>200</v>
      </c>
      <c r="J98" s="9">
        <v>175</v>
      </c>
      <c r="K98" s="9">
        <v>150</v>
      </c>
      <c r="L98" s="9">
        <v>200</v>
      </c>
      <c r="M98" s="9">
        <v>200</v>
      </c>
      <c r="N98" s="10">
        <f>SUM(B98:M98)</f>
        <v>1975</v>
      </c>
      <c r="IU98" s="17"/>
    </row>
    <row r="99" spans="1:14" s="11" customFormat="1" ht="12.75">
      <c r="A99" s="11" t="s">
        <v>69</v>
      </c>
      <c r="B99" s="12">
        <f>B97*0.08</f>
        <v>960</v>
      </c>
      <c r="C99" s="12">
        <f aca="true" t="shared" si="45" ref="C99:N99">C97*0.08</f>
        <v>1120</v>
      </c>
      <c r="D99" s="12">
        <f t="shared" si="45"/>
        <v>1200</v>
      </c>
      <c r="E99" s="12">
        <f t="shared" si="45"/>
        <v>1000</v>
      </c>
      <c r="F99" s="12">
        <f t="shared" si="45"/>
        <v>640</v>
      </c>
      <c r="G99" s="12">
        <f t="shared" si="45"/>
        <v>560</v>
      </c>
      <c r="H99" s="12">
        <f t="shared" si="45"/>
        <v>560</v>
      </c>
      <c r="I99" s="12">
        <f t="shared" si="45"/>
        <v>560</v>
      </c>
      <c r="J99" s="12">
        <f t="shared" si="45"/>
        <v>600</v>
      </c>
      <c r="K99" s="12">
        <f t="shared" si="45"/>
        <v>680</v>
      </c>
      <c r="L99" s="12">
        <f t="shared" si="45"/>
        <v>880</v>
      </c>
      <c r="M99" s="12">
        <f t="shared" si="45"/>
        <v>1000</v>
      </c>
      <c r="N99" s="12">
        <f t="shared" si="45"/>
        <v>9760</v>
      </c>
    </row>
    <row r="100" spans="1:14" ht="12.75">
      <c r="A100" s="27" t="s">
        <v>70</v>
      </c>
      <c r="B100" s="28">
        <f>(B97+B98)-B99</f>
        <v>11190</v>
      </c>
      <c r="C100" s="28">
        <f>(C97+C98)-C99</f>
        <v>12980</v>
      </c>
      <c r="D100" s="28">
        <f>(D97+D98)-D99</f>
        <v>13925</v>
      </c>
      <c r="E100" s="28">
        <f aca="true" t="shared" si="46" ref="E100:M100">(E97+E98)*E101</f>
        <v>10626</v>
      </c>
      <c r="F100" s="28">
        <f t="shared" si="46"/>
        <v>6846</v>
      </c>
      <c r="G100" s="28">
        <f t="shared" si="46"/>
        <v>6027</v>
      </c>
      <c r="H100" s="28">
        <f t="shared" si="46"/>
        <v>6048</v>
      </c>
      <c r="I100" s="28">
        <f t="shared" si="46"/>
        <v>6048</v>
      </c>
      <c r="J100" s="28">
        <f t="shared" si="46"/>
        <v>6447</v>
      </c>
      <c r="K100" s="28">
        <f t="shared" si="46"/>
        <v>7266</v>
      </c>
      <c r="L100" s="28">
        <f t="shared" si="46"/>
        <v>9408</v>
      </c>
      <c r="M100" s="28">
        <f t="shared" si="46"/>
        <v>10668</v>
      </c>
      <c r="N100" s="28">
        <f>SUM(B100:M100)</f>
        <v>86447.15</v>
      </c>
    </row>
    <row r="101" spans="2:14" s="14" customFormat="1" ht="12.75">
      <c r="B101" s="15">
        <f>B100/(B97+B98)</f>
        <v>0.9209876543209876</v>
      </c>
      <c r="C101" s="15">
        <f aca="true" t="shared" si="47" ref="C101:N101">C100/(C97+C98)</f>
        <v>0.9205673758865248</v>
      </c>
      <c r="D101" s="15">
        <f t="shared" si="47"/>
        <v>0.9206611570247933</v>
      </c>
      <c r="E101" s="15">
        <f t="shared" si="47"/>
        <v>0.9209876543209876</v>
      </c>
      <c r="F101" s="15">
        <f t="shared" si="47"/>
        <v>0.9209876543209876</v>
      </c>
      <c r="G101" s="15">
        <f t="shared" si="47"/>
        <v>0.9209876543209876</v>
      </c>
      <c r="H101" s="15">
        <f t="shared" si="47"/>
        <v>0.9209876543209876</v>
      </c>
      <c r="I101" s="15">
        <f t="shared" si="47"/>
        <v>0.9209876543209876</v>
      </c>
      <c r="J101" s="15">
        <f t="shared" si="47"/>
        <v>0.9209876543209876</v>
      </c>
      <c r="K101" s="15">
        <f t="shared" si="47"/>
        <v>0.9209876543209876</v>
      </c>
      <c r="L101" s="15">
        <f t="shared" si="47"/>
        <v>0.9209876543209876</v>
      </c>
      <c r="M101" s="15">
        <f t="shared" si="47"/>
        <v>0.9209876543209876</v>
      </c>
      <c r="N101" s="15">
        <f t="shared" si="47"/>
        <v>0.9209876543209876</v>
      </c>
    </row>
    <row r="102" ht="15" customHeight="1"/>
    <row r="104" spans="1:255" s="16" customFormat="1" ht="12.75">
      <c r="A104" s="8" t="s">
        <v>71</v>
      </c>
      <c r="B104" s="9">
        <v>250</v>
      </c>
      <c r="C104" s="9">
        <v>325</v>
      </c>
      <c r="D104" s="9">
        <v>150</v>
      </c>
      <c r="E104" s="9">
        <v>100</v>
      </c>
      <c r="F104" s="9">
        <v>100</v>
      </c>
      <c r="G104" s="9">
        <v>100</v>
      </c>
      <c r="H104" s="9">
        <v>100</v>
      </c>
      <c r="I104" s="9">
        <v>100</v>
      </c>
      <c r="J104" s="9">
        <v>200</v>
      </c>
      <c r="K104" s="9">
        <v>200</v>
      </c>
      <c r="L104" s="9">
        <v>1500</v>
      </c>
      <c r="M104" s="9">
        <v>3000</v>
      </c>
      <c r="N104" s="10">
        <f>SUM(B104:M104)</f>
        <v>6125</v>
      </c>
      <c r="IU104" s="17"/>
    </row>
    <row r="105" spans="1:14" s="11" customFormat="1" ht="12.75">
      <c r="A105" s="11" t="s">
        <v>72</v>
      </c>
      <c r="B105" s="12">
        <f aca="true" t="shared" si="48" ref="B105:M105">B104</f>
        <v>250</v>
      </c>
      <c r="C105" s="12">
        <f t="shared" si="48"/>
        <v>325</v>
      </c>
      <c r="D105" s="12">
        <f t="shared" si="48"/>
        <v>150</v>
      </c>
      <c r="E105" s="12">
        <f t="shared" si="48"/>
        <v>100</v>
      </c>
      <c r="F105" s="12">
        <f t="shared" si="48"/>
        <v>100</v>
      </c>
      <c r="G105" s="12">
        <f t="shared" si="48"/>
        <v>100</v>
      </c>
      <c r="H105" s="12">
        <f t="shared" si="48"/>
        <v>100</v>
      </c>
      <c r="I105" s="12">
        <f t="shared" si="48"/>
        <v>100</v>
      </c>
      <c r="J105" s="12">
        <f t="shared" si="48"/>
        <v>200</v>
      </c>
      <c r="K105" s="12">
        <f t="shared" si="48"/>
        <v>200</v>
      </c>
      <c r="L105" s="12">
        <f t="shared" si="48"/>
        <v>1500</v>
      </c>
      <c r="M105" s="12">
        <f t="shared" si="48"/>
        <v>3000</v>
      </c>
      <c r="N105" s="13">
        <f>SUM(B105:M105)</f>
        <v>6125</v>
      </c>
    </row>
    <row r="106" spans="1:14" ht="12.75">
      <c r="A106" s="2" t="s">
        <v>73</v>
      </c>
      <c r="B106" s="6">
        <f aca="true" t="shared" si="49" ref="B106:M106">B104-B105</f>
        <v>0</v>
      </c>
      <c r="C106" s="6">
        <f t="shared" si="49"/>
        <v>0</v>
      </c>
      <c r="D106" s="6">
        <f t="shared" si="49"/>
        <v>0</v>
      </c>
      <c r="E106" s="6">
        <f t="shared" si="49"/>
        <v>0</v>
      </c>
      <c r="F106" s="6">
        <f t="shared" si="49"/>
        <v>0</v>
      </c>
      <c r="G106" s="6">
        <f t="shared" si="49"/>
        <v>0</v>
      </c>
      <c r="H106" s="6">
        <f t="shared" si="49"/>
        <v>0</v>
      </c>
      <c r="I106" s="6">
        <f t="shared" si="49"/>
        <v>0</v>
      </c>
      <c r="J106" s="6">
        <f t="shared" si="49"/>
        <v>0</v>
      </c>
      <c r="K106" s="6">
        <f t="shared" si="49"/>
        <v>0</v>
      </c>
      <c r="L106" s="6">
        <f t="shared" si="49"/>
        <v>0</v>
      </c>
      <c r="M106" s="6">
        <f t="shared" si="49"/>
        <v>0</v>
      </c>
      <c r="N106" s="6">
        <f>SUM(B106:M106)</f>
        <v>0</v>
      </c>
    </row>
    <row r="108" spans="1:255" s="16" customFormat="1" ht="12.75">
      <c r="A108" s="8" t="s">
        <v>74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10">
        <f>SUM(B108:M108)</f>
        <v>0</v>
      </c>
      <c r="IU108" s="17"/>
    </row>
    <row r="109" spans="1:14" s="11" customFormat="1" ht="12.75">
      <c r="A109" s="11" t="s">
        <v>75</v>
      </c>
      <c r="B109" s="12">
        <f aca="true" t="shared" si="50" ref="B109:M109">B108-B110</f>
        <v>0</v>
      </c>
      <c r="C109" s="12">
        <f t="shared" si="50"/>
        <v>0</v>
      </c>
      <c r="D109" s="12">
        <f t="shared" si="50"/>
        <v>0</v>
      </c>
      <c r="E109" s="12">
        <f t="shared" si="50"/>
        <v>0</v>
      </c>
      <c r="F109" s="12">
        <f t="shared" si="50"/>
        <v>0</v>
      </c>
      <c r="G109" s="12">
        <f t="shared" si="50"/>
        <v>0</v>
      </c>
      <c r="H109" s="12">
        <f t="shared" si="50"/>
        <v>0</v>
      </c>
      <c r="I109" s="12">
        <f t="shared" si="50"/>
        <v>0</v>
      </c>
      <c r="J109" s="12">
        <f t="shared" si="50"/>
        <v>0</v>
      </c>
      <c r="K109" s="12">
        <f t="shared" si="50"/>
        <v>0</v>
      </c>
      <c r="L109" s="12">
        <f t="shared" si="50"/>
        <v>0</v>
      </c>
      <c r="M109" s="12">
        <f t="shared" si="50"/>
        <v>0</v>
      </c>
      <c r="N109" s="13">
        <f>SUM(B109:M109)</f>
        <v>0</v>
      </c>
    </row>
    <row r="110" spans="1:14" ht="12.75">
      <c r="A110" s="2" t="s">
        <v>76</v>
      </c>
      <c r="B110" s="6">
        <f aca="true" t="shared" si="51" ref="B110:M110">B108*B111</f>
        <v>0</v>
      </c>
      <c r="C110" s="6">
        <f t="shared" si="51"/>
        <v>0</v>
      </c>
      <c r="D110" s="6">
        <f t="shared" si="51"/>
        <v>0</v>
      </c>
      <c r="E110" s="6">
        <f t="shared" si="51"/>
        <v>0</v>
      </c>
      <c r="F110" s="6">
        <f t="shared" si="51"/>
        <v>0</v>
      </c>
      <c r="G110" s="6">
        <f t="shared" si="51"/>
        <v>0</v>
      </c>
      <c r="H110" s="6">
        <f t="shared" si="51"/>
        <v>0</v>
      </c>
      <c r="I110" s="6">
        <f t="shared" si="51"/>
        <v>0</v>
      </c>
      <c r="J110" s="6">
        <f t="shared" si="51"/>
        <v>0</v>
      </c>
      <c r="K110" s="6">
        <f t="shared" si="51"/>
        <v>0</v>
      </c>
      <c r="L110" s="6">
        <f t="shared" si="51"/>
        <v>0</v>
      </c>
      <c r="M110" s="6">
        <f t="shared" si="51"/>
        <v>0</v>
      </c>
      <c r="N110" s="6">
        <f>SUM(B110:M110)</f>
        <v>0</v>
      </c>
    </row>
    <row r="111" spans="2:14" s="18" customFormat="1" ht="12.75">
      <c r="B111" s="19">
        <v>0</v>
      </c>
      <c r="C111" s="19">
        <f aca="true" t="shared" si="52" ref="C111:M111">B111</f>
        <v>0</v>
      </c>
      <c r="D111" s="19">
        <f t="shared" si="52"/>
        <v>0</v>
      </c>
      <c r="E111" s="19">
        <f t="shared" si="52"/>
        <v>0</v>
      </c>
      <c r="F111" s="19">
        <f t="shared" si="52"/>
        <v>0</v>
      </c>
      <c r="G111" s="19">
        <f t="shared" si="52"/>
        <v>0</v>
      </c>
      <c r="H111" s="19">
        <f t="shared" si="52"/>
        <v>0</v>
      </c>
      <c r="I111" s="19">
        <f t="shared" si="52"/>
        <v>0</v>
      </c>
      <c r="J111" s="19">
        <f t="shared" si="52"/>
        <v>0</v>
      </c>
      <c r="K111" s="19">
        <f t="shared" si="52"/>
        <v>0</v>
      </c>
      <c r="L111" s="19">
        <f t="shared" si="52"/>
        <v>0</v>
      </c>
      <c r="M111" s="19">
        <f t="shared" si="52"/>
        <v>0</v>
      </c>
      <c r="N111" s="19" t="e">
        <f>N110/N108</f>
        <v>#DIV/0!</v>
      </c>
    </row>
    <row r="113" spans="1:14" ht="12.75">
      <c r="A113" s="2" t="s">
        <v>77</v>
      </c>
      <c r="B113" s="6">
        <f>+B24+B29+B33+B38+B39+B44+B59+B64+B75+B80+B85+B86+B87+B97+B98+B104</f>
        <v>175090</v>
      </c>
      <c r="C113" s="6">
        <f aca="true" t="shared" si="53" ref="C113:N113">+C24+C29+C33+C38+C39+C44+C59+C64+C75+C80+C85+C86+C87+C97+C98+C104</f>
        <v>160325</v>
      </c>
      <c r="D113" s="6">
        <f t="shared" si="53"/>
        <v>175911</v>
      </c>
      <c r="E113" s="6">
        <f t="shared" si="53"/>
        <v>193350</v>
      </c>
      <c r="F113" s="6">
        <f t="shared" si="53"/>
        <v>208090</v>
      </c>
      <c r="G113" s="6">
        <f t="shared" si="53"/>
        <v>218535</v>
      </c>
      <c r="H113" s="6">
        <f t="shared" si="53"/>
        <v>222420</v>
      </c>
      <c r="I113" s="6">
        <f t="shared" si="53"/>
        <v>219420</v>
      </c>
      <c r="J113" s="6">
        <f t="shared" si="53"/>
        <v>206585</v>
      </c>
      <c r="K113" s="6">
        <f t="shared" si="53"/>
        <v>197510</v>
      </c>
      <c r="L113" s="6">
        <f t="shared" si="53"/>
        <v>191968</v>
      </c>
      <c r="M113" s="6">
        <f t="shared" si="53"/>
        <v>204610</v>
      </c>
      <c r="N113" s="6">
        <f t="shared" si="53"/>
        <v>2373814</v>
      </c>
    </row>
    <row r="114" spans="1:15" ht="12.75">
      <c r="A114" s="2" t="s">
        <v>78</v>
      </c>
      <c r="B114" s="6">
        <f>B11+B19+B26+B31+B35+B41+B46+B61+B67+B77+B82+B89+B100</f>
        <v>77039</v>
      </c>
      <c r="C114" s="6">
        <f>C11+C19+C26+C31+C35+C41+C46+C61+C67+C77+C82+C89+C100</f>
        <v>73362.5</v>
      </c>
      <c r="D114" s="6">
        <f>D11+D19+D26+D31+D35+D41+D46+D61+D67+D77+D82+D89+D100</f>
        <v>80018.5</v>
      </c>
      <c r="E114" s="6">
        <v>72859</v>
      </c>
      <c r="F114" s="6">
        <v>83444.75</v>
      </c>
      <c r="G114" s="6">
        <v>85897.63</v>
      </c>
      <c r="H114" s="6">
        <v>87941.13</v>
      </c>
      <c r="I114" s="6">
        <v>87941</v>
      </c>
      <c r="J114" s="6">
        <v>83604.5</v>
      </c>
      <c r="K114" s="6">
        <v>82168.5</v>
      </c>
      <c r="L114" s="6">
        <v>79234.75</v>
      </c>
      <c r="M114" s="6">
        <v>82675.5</v>
      </c>
      <c r="N114" s="31">
        <f>SUM(B114:M114)</f>
        <v>976186.76</v>
      </c>
      <c r="O114" s="30"/>
    </row>
    <row r="115" spans="2:14" s="14" customFormat="1" ht="12.75">
      <c r="B115" s="15">
        <f aca="true" t="shared" si="54" ref="B115:N115">B114/B113</f>
        <v>0.4399965731909304</v>
      </c>
      <c r="C115" s="15">
        <f t="shared" si="54"/>
        <v>0.4575861531264619</v>
      </c>
      <c r="D115" s="15">
        <f t="shared" si="54"/>
        <v>0.4548805930271558</v>
      </c>
      <c r="E115" s="15">
        <f t="shared" si="54"/>
        <v>0.37682441168864755</v>
      </c>
      <c r="F115" s="15">
        <f t="shared" si="54"/>
        <v>0.4010031717045509</v>
      </c>
      <c r="G115" s="15">
        <f t="shared" si="54"/>
        <v>0.39306120301095937</v>
      </c>
      <c r="H115" s="15">
        <f t="shared" si="54"/>
        <v>0.395383193957378</v>
      </c>
      <c r="I115" s="15">
        <f t="shared" si="54"/>
        <v>0.400788442256859</v>
      </c>
      <c r="J115" s="15">
        <f t="shared" si="54"/>
        <v>0.4046978241401844</v>
      </c>
      <c r="K115" s="15">
        <f t="shared" si="54"/>
        <v>0.41602197357095844</v>
      </c>
      <c r="L115" s="15">
        <f t="shared" si="54"/>
        <v>0.4127497812135356</v>
      </c>
      <c r="M115" s="15">
        <f t="shared" si="54"/>
        <v>0.40406382874737307</v>
      </c>
      <c r="N115" s="15">
        <f t="shared" si="54"/>
        <v>0.4112313601655395</v>
      </c>
    </row>
    <row r="117" ht="12.75">
      <c r="A117" s="2" t="s">
        <v>79</v>
      </c>
    </row>
    <row r="118" spans="1:255" s="16" customFormat="1" ht="12.75">
      <c r="A118" s="8" t="s">
        <v>154</v>
      </c>
      <c r="B118" s="9">
        <v>1000</v>
      </c>
      <c r="C118" s="9">
        <v>900</v>
      </c>
      <c r="D118" s="9">
        <v>1100</v>
      </c>
      <c r="E118" s="9">
        <v>1200</v>
      </c>
      <c r="F118" s="9">
        <v>1300</v>
      </c>
      <c r="G118" s="9">
        <v>1300</v>
      </c>
      <c r="H118" s="9">
        <v>1300</v>
      </c>
      <c r="I118" s="9">
        <v>1300</v>
      </c>
      <c r="J118" s="9">
        <v>1200</v>
      </c>
      <c r="K118" s="9">
        <v>1100</v>
      </c>
      <c r="L118" s="9">
        <v>1000</v>
      </c>
      <c r="M118" s="9">
        <v>1200</v>
      </c>
      <c r="N118" s="10">
        <f aca="true" t="shared" si="55" ref="N118:N134">SUM(B118:M118)</f>
        <v>13900</v>
      </c>
      <c r="IU118" s="17"/>
    </row>
    <row r="119" spans="1:14" s="8" customFormat="1" ht="12.75">
      <c r="A119" s="8" t="s">
        <v>80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10">
        <f t="shared" si="55"/>
        <v>0</v>
      </c>
    </row>
    <row r="120" spans="1:14" s="8" customFormat="1" ht="12.75">
      <c r="A120" s="8" t="s">
        <v>81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10">
        <f t="shared" si="55"/>
        <v>0</v>
      </c>
    </row>
    <row r="121" spans="1:14" s="8" customFormat="1" ht="12.75">
      <c r="A121" s="8" t="s">
        <v>170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10">
        <f t="shared" si="55"/>
        <v>0</v>
      </c>
    </row>
    <row r="122" spans="1:14" s="8" customFormat="1" ht="12.75">
      <c r="A122" s="8" t="s">
        <v>82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10">
        <f t="shared" si="55"/>
        <v>0</v>
      </c>
    </row>
    <row r="123" spans="1:14" s="8" customFormat="1" ht="12.75">
      <c r="A123" s="8" t="s">
        <v>83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10">
        <f t="shared" si="55"/>
        <v>0</v>
      </c>
    </row>
    <row r="124" spans="1:14" s="8" customFormat="1" ht="12.75">
      <c r="A124" s="8" t="s">
        <v>84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10">
        <f t="shared" si="55"/>
        <v>0</v>
      </c>
    </row>
    <row r="125" spans="1:14" s="8" customFormat="1" ht="12.75">
      <c r="A125" s="8" t="s">
        <v>85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10">
        <f t="shared" si="55"/>
        <v>0</v>
      </c>
    </row>
    <row r="126" spans="1:14" s="8" customFormat="1" ht="12.75">
      <c r="A126" s="8" t="s">
        <v>86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10">
        <f t="shared" si="55"/>
        <v>0</v>
      </c>
    </row>
    <row r="127" spans="1:14" s="8" customFormat="1" ht="12.75">
      <c r="A127" s="8" t="s">
        <v>87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10">
        <f t="shared" si="55"/>
        <v>0</v>
      </c>
    </row>
    <row r="128" spans="1:14" s="8" customFormat="1" ht="12.75">
      <c r="A128" s="8" t="s">
        <v>88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10">
        <f t="shared" si="55"/>
        <v>0</v>
      </c>
    </row>
    <row r="129" spans="1:14" s="8" customFormat="1" ht="12.75">
      <c r="A129" s="8" t="s">
        <v>89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10">
        <f t="shared" si="55"/>
        <v>0</v>
      </c>
    </row>
    <row r="130" spans="1:14" s="8" customFormat="1" ht="12.75">
      <c r="A130" s="8" t="s">
        <v>90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10">
        <f t="shared" si="55"/>
        <v>0</v>
      </c>
    </row>
    <row r="131" spans="1:14" s="8" customFormat="1" ht="12.75">
      <c r="A131" s="8" t="s">
        <v>91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10">
        <f t="shared" si="55"/>
        <v>0</v>
      </c>
    </row>
    <row r="132" spans="1:14" s="8" customFormat="1" ht="12.75">
      <c r="A132" s="8" t="s">
        <v>92</v>
      </c>
      <c r="B132" s="9">
        <v>250</v>
      </c>
      <c r="C132" s="9">
        <v>0</v>
      </c>
      <c r="D132" s="9">
        <v>0</v>
      </c>
      <c r="E132" s="9">
        <v>250</v>
      </c>
      <c r="F132" s="9">
        <v>0</v>
      </c>
      <c r="G132" s="9">
        <v>0</v>
      </c>
      <c r="H132" s="9">
        <v>250</v>
      </c>
      <c r="I132" s="9">
        <v>0</v>
      </c>
      <c r="J132" s="9">
        <v>0</v>
      </c>
      <c r="K132" s="9">
        <v>250</v>
      </c>
      <c r="L132" s="9">
        <v>0</v>
      </c>
      <c r="M132" s="9">
        <v>0</v>
      </c>
      <c r="N132" s="10">
        <f t="shared" si="55"/>
        <v>1000</v>
      </c>
    </row>
    <row r="133" spans="1:14" s="8" customFormat="1" ht="12.75">
      <c r="A133" s="8" t="s">
        <v>93</v>
      </c>
      <c r="B133" s="9">
        <v>0</v>
      </c>
      <c r="C133" s="9">
        <v>0</v>
      </c>
      <c r="D133" s="9">
        <v>150</v>
      </c>
      <c r="E133" s="9">
        <v>0</v>
      </c>
      <c r="F133" s="9">
        <v>0</v>
      </c>
      <c r="G133" s="9">
        <v>150</v>
      </c>
      <c r="H133" s="9">
        <v>0</v>
      </c>
      <c r="I133" s="9">
        <v>0</v>
      </c>
      <c r="J133" s="9">
        <v>150</v>
      </c>
      <c r="K133" s="9">
        <v>0</v>
      </c>
      <c r="L133" s="9">
        <v>0</v>
      </c>
      <c r="M133" s="9">
        <v>150</v>
      </c>
      <c r="N133" s="10">
        <f t="shared" si="55"/>
        <v>600</v>
      </c>
    </row>
    <row r="134" spans="1:14" s="8" customFormat="1" ht="12.75">
      <c r="A134" s="8" t="s">
        <v>94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10">
        <f t="shared" si="55"/>
        <v>0</v>
      </c>
    </row>
    <row r="135" ht="12.75">
      <c r="N135" s="6"/>
    </row>
    <row r="136" spans="1:14" ht="12.75">
      <c r="A136" s="2" t="s">
        <v>95</v>
      </c>
      <c r="B136" s="6">
        <f>SUM(B118:B133)</f>
        <v>1250</v>
      </c>
      <c r="C136" s="6">
        <f>SUM(C118:C133)</f>
        <v>900</v>
      </c>
      <c r="D136" s="6">
        <v>1229.29</v>
      </c>
      <c r="E136" s="6">
        <f aca="true" t="shared" si="56" ref="E136:M136">SUM(E118:E133)</f>
        <v>1450</v>
      </c>
      <c r="F136" s="6">
        <f t="shared" si="56"/>
        <v>1300</v>
      </c>
      <c r="G136" s="6">
        <f t="shared" si="56"/>
        <v>1450</v>
      </c>
      <c r="H136" s="6">
        <f t="shared" si="56"/>
        <v>1550</v>
      </c>
      <c r="I136" s="6">
        <f t="shared" si="56"/>
        <v>1300</v>
      </c>
      <c r="J136" s="6">
        <f t="shared" si="56"/>
        <v>1350</v>
      </c>
      <c r="K136" s="6">
        <f t="shared" si="56"/>
        <v>1350</v>
      </c>
      <c r="L136" s="6">
        <f t="shared" si="56"/>
        <v>1000</v>
      </c>
      <c r="M136" s="6">
        <f t="shared" si="56"/>
        <v>1350</v>
      </c>
      <c r="N136" s="6">
        <f>SUM(B136:M136)</f>
        <v>15479.29</v>
      </c>
    </row>
    <row r="138" ht="12.75">
      <c r="A138" s="2" t="s">
        <v>96</v>
      </c>
    </row>
    <row r="139" spans="1:14" s="8" customFormat="1" ht="12.75">
      <c r="A139" s="8" t="s">
        <v>97</v>
      </c>
      <c r="B139" s="9">
        <v>3082</v>
      </c>
      <c r="C139" s="9">
        <v>3082</v>
      </c>
      <c r="D139" s="9">
        <v>3082</v>
      </c>
      <c r="E139" s="9">
        <v>3082</v>
      </c>
      <c r="F139" s="9">
        <v>3082</v>
      </c>
      <c r="G139" s="9">
        <v>3082</v>
      </c>
      <c r="H139" s="9">
        <v>3082</v>
      </c>
      <c r="I139" s="9">
        <v>3082</v>
      </c>
      <c r="J139" s="9">
        <v>3082</v>
      </c>
      <c r="K139" s="9">
        <v>3082</v>
      </c>
      <c r="L139" s="9">
        <v>3082</v>
      </c>
      <c r="M139" s="9">
        <v>3082</v>
      </c>
      <c r="N139" s="10">
        <f aca="true" t="shared" si="57" ref="N139:N190">SUM(B139:M139)</f>
        <v>36984</v>
      </c>
    </row>
    <row r="140" spans="1:14" s="8" customFormat="1" ht="12.75">
      <c r="A140" s="8" t="s">
        <v>98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10">
        <f t="shared" si="57"/>
        <v>0</v>
      </c>
    </row>
    <row r="141" spans="1:14" s="8" customFormat="1" ht="12.75">
      <c r="A141" s="8" t="s">
        <v>99</v>
      </c>
      <c r="B141" s="9">
        <v>10</v>
      </c>
      <c r="C141" s="9">
        <v>10</v>
      </c>
      <c r="D141" s="9">
        <v>10</v>
      </c>
      <c r="E141" s="9">
        <v>25</v>
      </c>
      <c r="F141" s="9">
        <v>25</v>
      </c>
      <c r="G141" s="9">
        <v>25</v>
      </c>
      <c r="H141" s="9">
        <v>25</v>
      </c>
      <c r="I141" s="9">
        <v>25</v>
      </c>
      <c r="J141" s="9">
        <v>25</v>
      </c>
      <c r="K141" s="9">
        <v>25</v>
      </c>
      <c r="L141" s="9">
        <v>10</v>
      </c>
      <c r="M141" s="9">
        <v>25</v>
      </c>
      <c r="N141" s="10">
        <f t="shared" si="57"/>
        <v>240</v>
      </c>
    </row>
    <row r="142" spans="1:14" s="8" customFormat="1" ht="12.75">
      <c r="A142" s="8" t="s">
        <v>100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10">
        <f t="shared" si="57"/>
        <v>0</v>
      </c>
    </row>
    <row r="143" spans="1:14" s="8" customFormat="1" ht="12.75">
      <c r="A143" s="8" t="s">
        <v>101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10">
        <f t="shared" si="57"/>
        <v>0</v>
      </c>
    </row>
    <row r="144" spans="1:14" s="8" customFormat="1" ht="12.75">
      <c r="A144" s="8" t="s">
        <v>102</v>
      </c>
      <c r="B144" s="9">
        <v>60</v>
      </c>
      <c r="C144" s="9">
        <v>50</v>
      </c>
      <c r="D144" s="9">
        <v>60</v>
      </c>
      <c r="E144" s="9">
        <v>80</v>
      </c>
      <c r="F144" s="9">
        <v>80</v>
      </c>
      <c r="G144" s="9">
        <v>100</v>
      </c>
      <c r="H144" s="9">
        <v>100</v>
      </c>
      <c r="I144" s="9">
        <v>100</v>
      </c>
      <c r="J144" s="9">
        <v>80</v>
      </c>
      <c r="K144" s="9">
        <v>80</v>
      </c>
      <c r="L144" s="9">
        <v>70</v>
      </c>
      <c r="M144" s="9">
        <v>100</v>
      </c>
      <c r="N144" s="10">
        <f t="shared" si="57"/>
        <v>960</v>
      </c>
    </row>
    <row r="145" spans="1:14" s="8" customFormat="1" ht="12.75">
      <c r="A145" s="8" t="s">
        <v>103</v>
      </c>
      <c r="B145" s="9">
        <v>20</v>
      </c>
      <c r="C145" s="9">
        <v>20</v>
      </c>
      <c r="D145" s="9">
        <v>20</v>
      </c>
      <c r="E145" s="9">
        <v>20</v>
      </c>
      <c r="F145" s="9">
        <v>20</v>
      </c>
      <c r="G145" s="9">
        <v>20</v>
      </c>
      <c r="H145" s="9">
        <v>20</v>
      </c>
      <c r="I145" s="9">
        <v>20</v>
      </c>
      <c r="J145" s="9">
        <v>20</v>
      </c>
      <c r="K145" s="9">
        <v>20</v>
      </c>
      <c r="L145" s="9">
        <v>20</v>
      </c>
      <c r="M145" s="9">
        <v>20</v>
      </c>
      <c r="N145" s="10">
        <f t="shared" si="57"/>
        <v>240</v>
      </c>
    </row>
    <row r="146" spans="1:14" s="8" customFormat="1" ht="12.75">
      <c r="A146" s="8" t="s">
        <v>104</v>
      </c>
      <c r="B146" s="9">
        <v>60</v>
      </c>
      <c r="C146" s="9">
        <v>60</v>
      </c>
      <c r="D146" s="9">
        <v>60</v>
      </c>
      <c r="E146" s="9">
        <v>80</v>
      </c>
      <c r="F146" s="9">
        <v>80</v>
      </c>
      <c r="G146" s="9">
        <v>80</v>
      </c>
      <c r="H146" s="9">
        <v>80</v>
      </c>
      <c r="I146" s="9">
        <v>80</v>
      </c>
      <c r="J146" s="9">
        <v>80</v>
      </c>
      <c r="K146" s="9">
        <v>60</v>
      </c>
      <c r="L146" s="9">
        <v>60</v>
      </c>
      <c r="M146" s="9">
        <v>70</v>
      </c>
      <c r="N146" s="10">
        <f t="shared" si="57"/>
        <v>850</v>
      </c>
    </row>
    <row r="147" spans="1:14" s="8" customFormat="1" ht="12.75">
      <c r="A147" s="8" t="s">
        <v>105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10">
        <f t="shared" si="57"/>
        <v>0</v>
      </c>
    </row>
    <row r="148" spans="1:14" s="8" customFormat="1" ht="12.75">
      <c r="A148" s="8" t="s">
        <v>106</v>
      </c>
      <c r="B148" s="9">
        <v>1000</v>
      </c>
      <c r="C148" s="9">
        <v>1000</v>
      </c>
      <c r="D148" s="9">
        <v>1000</v>
      </c>
      <c r="E148" s="9">
        <v>1000</v>
      </c>
      <c r="F148" s="9">
        <v>1000</v>
      </c>
      <c r="G148" s="9">
        <v>1000</v>
      </c>
      <c r="H148" s="9">
        <v>1000</v>
      </c>
      <c r="I148" s="9">
        <v>1000</v>
      </c>
      <c r="J148" s="9">
        <v>1000</v>
      </c>
      <c r="K148" s="9">
        <v>1000</v>
      </c>
      <c r="L148" s="9">
        <v>1000</v>
      </c>
      <c r="M148" s="9">
        <v>1000</v>
      </c>
      <c r="N148" s="10">
        <f t="shared" si="57"/>
        <v>12000</v>
      </c>
    </row>
    <row r="149" spans="1:14" s="8" customFormat="1" ht="12.75">
      <c r="A149" s="8" t="s">
        <v>107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10">
        <f t="shared" si="57"/>
        <v>0</v>
      </c>
    </row>
    <row r="150" spans="1:14" s="8" customFormat="1" ht="12.75">
      <c r="A150" s="8" t="s">
        <v>108</v>
      </c>
      <c r="B150" s="9">
        <f>(B158+B159)*0.0925</f>
        <v>1271.875</v>
      </c>
      <c r="C150" s="9">
        <f aca="true" t="shared" si="58" ref="C150:M150">(C158+C159)*0.0925</f>
        <v>1225.625</v>
      </c>
      <c r="D150" s="9">
        <f t="shared" si="58"/>
        <v>1258.925</v>
      </c>
      <c r="E150" s="9">
        <f t="shared" si="58"/>
        <v>1364.375</v>
      </c>
      <c r="F150" s="9">
        <f t="shared" si="58"/>
        <v>1456.875</v>
      </c>
      <c r="G150" s="9">
        <f t="shared" si="58"/>
        <v>1456.875</v>
      </c>
      <c r="H150" s="9">
        <f t="shared" si="58"/>
        <v>1503.125</v>
      </c>
      <c r="I150" s="9">
        <f t="shared" si="58"/>
        <v>1503.125</v>
      </c>
      <c r="J150" s="9">
        <f t="shared" si="58"/>
        <v>1503.125</v>
      </c>
      <c r="K150" s="9">
        <f t="shared" si="58"/>
        <v>1410.625</v>
      </c>
      <c r="L150" s="9">
        <f t="shared" si="58"/>
        <v>1364.375</v>
      </c>
      <c r="M150" s="9">
        <f t="shared" si="58"/>
        <v>1410.625</v>
      </c>
      <c r="N150" s="10">
        <f t="shared" si="57"/>
        <v>16729.55</v>
      </c>
    </row>
    <row r="151" spans="1:14" s="8" customFormat="1" ht="12.75">
      <c r="A151" s="8" t="s">
        <v>109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10">
        <f t="shared" si="57"/>
        <v>0</v>
      </c>
    </row>
    <row r="152" spans="1:14" s="8" customFormat="1" ht="12.75">
      <c r="A152" s="8" t="s">
        <v>110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10">
        <f t="shared" si="57"/>
        <v>0</v>
      </c>
    </row>
    <row r="153" spans="1:14" s="8" customFormat="1" ht="12.75">
      <c r="A153" s="8" t="s">
        <v>111</v>
      </c>
      <c r="B153" s="9">
        <v>2000</v>
      </c>
      <c r="C153" s="9">
        <v>1800</v>
      </c>
      <c r="D153" s="9">
        <v>2000</v>
      </c>
      <c r="E153" s="9">
        <v>2000</v>
      </c>
      <c r="F153" s="9">
        <v>2000</v>
      </c>
      <c r="G153" s="9">
        <v>2500</v>
      </c>
      <c r="H153" s="9">
        <v>2500</v>
      </c>
      <c r="I153" s="9">
        <v>2500</v>
      </c>
      <c r="J153" s="9">
        <v>2000</v>
      </c>
      <c r="K153" s="9">
        <v>2000</v>
      </c>
      <c r="L153" s="9">
        <v>1800</v>
      </c>
      <c r="M153" s="9">
        <v>1900</v>
      </c>
      <c r="N153" s="10">
        <f t="shared" si="57"/>
        <v>25000</v>
      </c>
    </row>
    <row r="154" spans="1:14" s="20" customFormat="1" ht="12.75">
      <c r="A154" s="8" t="s">
        <v>155</v>
      </c>
      <c r="B154" s="9">
        <v>250</v>
      </c>
      <c r="C154" s="9">
        <v>300</v>
      </c>
      <c r="D154" s="9">
        <v>250</v>
      </c>
      <c r="E154" s="9">
        <v>175</v>
      </c>
      <c r="F154" s="9">
        <v>150</v>
      </c>
      <c r="G154" s="9">
        <v>150</v>
      </c>
      <c r="H154" s="9">
        <v>150</v>
      </c>
      <c r="I154" s="9">
        <v>150</v>
      </c>
      <c r="J154" s="9">
        <v>150</v>
      </c>
      <c r="K154" s="9">
        <v>150</v>
      </c>
      <c r="L154" s="9">
        <v>150</v>
      </c>
      <c r="M154" s="9">
        <v>150</v>
      </c>
      <c r="N154" s="10">
        <f t="shared" si="57"/>
        <v>2175</v>
      </c>
    </row>
    <row r="155" spans="1:14" s="20" customFormat="1" ht="12.75">
      <c r="A155" s="8" t="s">
        <v>168</v>
      </c>
      <c r="B155" s="9">
        <v>7600</v>
      </c>
      <c r="C155" s="9">
        <v>7600</v>
      </c>
      <c r="D155" s="9">
        <v>7600</v>
      </c>
      <c r="E155" s="9">
        <v>7600</v>
      </c>
      <c r="F155" s="9">
        <v>7600</v>
      </c>
      <c r="G155" s="9">
        <v>7600</v>
      </c>
      <c r="H155" s="9">
        <v>7600</v>
      </c>
      <c r="I155" s="9">
        <v>7600</v>
      </c>
      <c r="J155" s="9">
        <v>7600</v>
      </c>
      <c r="K155" s="9">
        <v>7600</v>
      </c>
      <c r="L155" s="9">
        <v>7600</v>
      </c>
      <c r="M155" s="9">
        <v>7600</v>
      </c>
      <c r="N155" s="10">
        <f t="shared" si="57"/>
        <v>91200</v>
      </c>
    </row>
    <row r="156" spans="1:14" s="20" customFormat="1" ht="12.75">
      <c r="A156" s="8" t="s">
        <v>169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10">
        <f t="shared" si="57"/>
        <v>0</v>
      </c>
    </row>
    <row r="157" spans="1:14" s="8" customFormat="1" ht="12.75">
      <c r="A157" s="8" t="s">
        <v>156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10">
        <f t="shared" si="57"/>
        <v>0</v>
      </c>
    </row>
    <row r="158" spans="1:14" s="8" customFormat="1" ht="12.75">
      <c r="A158" s="8" t="s">
        <v>157</v>
      </c>
      <c r="B158" s="9">
        <v>3250</v>
      </c>
      <c r="C158" s="9">
        <v>3250</v>
      </c>
      <c r="D158" s="9">
        <v>3250</v>
      </c>
      <c r="E158" s="9">
        <v>3250</v>
      </c>
      <c r="F158" s="9">
        <v>3250</v>
      </c>
      <c r="G158" s="9">
        <v>3250</v>
      </c>
      <c r="H158" s="9">
        <v>3250</v>
      </c>
      <c r="I158" s="9">
        <v>3250</v>
      </c>
      <c r="J158" s="9">
        <v>3250</v>
      </c>
      <c r="K158" s="9">
        <v>3250</v>
      </c>
      <c r="L158" s="9">
        <v>3250</v>
      </c>
      <c r="M158" s="9">
        <v>3250</v>
      </c>
      <c r="N158" s="10">
        <f t="shared" si="57"/>
        <v>39000</v>
      </c>
    </row>
    <row r="159" spans="1:14" s="8" customFormat="1" ht="12.75">
      <c r="A159" s="8" t="s">
        <v>112</v>
      </c>
      <c r="B159" s="9">
        <v>10500</v>
      </c>
      <c r="C159" s="9">
        <v>10000</v>
      </c>
      <c r="D159" s="9">
        <v>10360</v>
      </c>
      <c r="E159" s="9">
        <v>11500</v>
      </c>
      <c r="F159" s="9">
        <v>12500</v>
      </c>
      <c r="G159" s="9">
        <v>12500</v>
      </c>
      <c r="H159" s="9">
        <v>13000</v>
      </c>
      <c r="I159" s="9">
        <v>13000</v>
      </c>
      <c r="J159" s="9">
        <v>13000</v>
      </c>
      <c r="K159" s="9">
        <v>12000</v>
      </c>
      <c r="L159" s="9">
        <v>11500</v>
      </c>
      <c r="M159" s="9">
        <v>12000</v>
      </c>
      <c r="N159" s="10">
        <f t="shared" si="57"/>
        <v>141860</v>
      </c>
    </row>
    <row r="160" spans="1:14" s="8" customFormat="1" ht="12.75">
      <c r="A160" s="8" t="s">
        <v>113</v>
      </c>
      <c r="B160" s="9">
        <v>600</v>
      </c>
      <c r="C160" s="9">
        <v>500</v>
      </c>
      <c r="D160" s="9">
        <v>600</v>
      </c>
      <c r="E160" s="9">
        <v>800</v>
      </c>
      <c r="F160" s="9">
        <v>1000</v>
      </c>
      <c r="G160" s="9">
        <v>1000</v>
      </c>
      <c r="H160" s="9">
        <v>1000</v>
      </c>
      <c r="I160" s="9">
        <v>1000</v>
      </c>
      <c r="J160" s="9">
        <v>900</v>
      </c>
      <c r="K160" s="9">
        <v>800</v>
      </c>
      <c r="L160" s="9">
        <v>800</v>
      </c>
      <c r="M160" s="9">
        <v>1000</v>
      </c>
      <c r="N160" s="10">
        <f t="shared" si="57"/>
        <v>10000</v>
      </c>
    </row>
    <row r="161" spans="1:14" s="8" customFormat="1" ht="12.75">
      <c r="A161" s="8" t="s">
        <v>158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10">
        <f t="shared" si="57"/>
        <v>0</v>
      </c>
    </row>
    <row r="162" spans="1:14" s="8" customFormat="1" ht="12.75">
      <c r="A162" s="8" t="s">
        <v>114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10">
        <f t="shared" si="57"/>
        <v>0</v>
      </c>
    </row>
    <row r="163" spans="1:14" s="8" customFormat="1" ht="12.75">
      <c r="A163" s="8" t="s">
        <v>160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10">
        <f t="shared" si="57"/>
        <v>0</v>
      </c>
    </row>
    <row r="164" spans="1:14" s="8" customFormat="1" ht="12.75">
      <c r="A164" s="8" t="s">
        <v>115</v>
      </c>
      <c r="B164" s="9">
        <v>350</v>
      </c>
      <c r="C164" s="9">
        <v>350</v>
      </c>
      <c r="D164" s="9">
        <v>350</v>
      </c>
      <c r="E164" s="9">
        <v>350</v>
      </c>
      <c r="F164" s="9">
        <v>350</v>
      </c>
      <c r="G164" s="9">
        <v>350</v>
      </c>
      <c r="H164" s="9">
        <v>350</v>
      </c>
      <c r="I164" s="9">
        <v>350</v>
      </c>
      <c r="J164" s="9">
        <v>350</v>
      </c>
      <c r="K164" s="9">
        <v>350</v>
      </c>
      <c r="L164" s="9">
        <v>350</v>
      </c>
      <c r="M164" s="9">
        <v>350</v>
      </c>
      <c r="N164" s="10">
        <f t="shared" si="57"/>
        <v>4200</v>
      </c>
    </row>
    <row r="165" spans="1:14" s="8" customFormat="1" ht="12.75">
      <c r="A165" s="8" t="s">
        <v>116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10">
        <f t="shared" si="57"/>
        <v>0</v>
      </c>
    </row>
    <row r="166" spans="1:14" s="8" customFormat="1" ht="12.75">
      <c r="A166" s="8" t="s">
        <v>117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10">
        <f t="shared" si="57"/>
        <v>0</v>
      </c>
    </row>
    <row r="167" spans="1:14" s="8" customFormat="1" ht="12.75">
      <c r="A167" s="8" t="s">
        <v>118</v>
      </c>
      <c r="B167" s="9">
        <v>60</v>
      </c>
      <c r="C167" s="9">
        <v>80</v>
      </c>
      <c r="D167" s="9">
        <v>60</v>
      </c>
      <c r="E167" s="9">
        <v>200</v>
      </c>
      <c r="F167" s="9">
        <v>100</v>
      </c>
      <c r="G167" s="9">
        <v>100</v>
      </c>
      <c r="H167" s="9">
        <v>100</v>
      </c>
      <c r="I167" s="9">
        <v>100</v>
      </c>
      <c r="J167" s="9">
        <v>80</v>
      </c>
      <c r="K167" s="9">
        <v>80</v>
      </c>
      <c r="L167" s="9">
        <v>60</v>
      </c>
      <c r="M167" s="9">
        <v>60</v>
      </c>
      <c r="N167" s="10">
        <f t="shared" si="57"/>
        <v>1080</v>
      </c>
    </row>
    <row r="168" spans="1:14" s="8" customFormat="1" ht="12.75">
      <c r="A168" s="8" t="s">
        <v>119</v>
      </c>
      <c r="B168" s="9">
        <v>2500</v>
      </c>
      <c r="C168" s="9">
        <v>3500</v>
      </c>
      <c r="D168" s="9">
        <v>3200</v>
      </c>
      <c r="E168" s="9">
        <v>2780</v>
      </c>
      <c r="F168" s="9">
        <v>2200</v>
      </c>
      <c r="G168" s="9">
        <v>2200</v>
      </c>
      <c r="H168" s="9">
        <v>2400</v>
      </c>
      <c r="I168" s="9">
        <v>2400</v>
      </c>
      <c r="J168" s="9">
        <v>1900</v>
      </c>
      <c r="K168" s="9">
        <v>1800</v>
      </c>
      <c r="L168" s="9">
        <v>2200</v>
      </c>
      <c r="M168" s="9">
        <v>2350</v>
      </c>
      <c r="N168" s="10">
        <f t="shared" si="57"/>
        <v>29430</v>
      </c>
    </row>
    <row r="169" spans="1:14" s="8" customFormat="1" ht="12.75">
      <c r="A169" s="8" t="s">
        <v>120</v>
      </c>
      <c r="B169" s="9">
        <v>3250</v>
      </c>
      <c r="C169" s="9">
        <v>3150</v>
      </c>
      <c r="D169" s="9">
        <v>3300</v>
      </c>
      <c r="E169" s="9">
        <v>3750</v>
      </c>
      <c r="F169" s="9">
        <v>4000</v>
      </c>
      <c r="G169" s="9">
        <v>4000</v>
      </c>
      <c r="H169" s="9">
        <v>4100</v>
      </c>
      <c r="I169" s="9">
        <v>4100</v>
      </c>
      <c r="J169" s="9">
        <v>4000</v>
      </c>
      <c r="K169" s="9">
        <v>4050</v>
      </c>
      <c r="L169" s="9">
        <v>3900</v>
      </c>
      <c r="M169" s="9">
        <v>3950</v>
      </c>
      <c r="N169" s="10">
        <f t="shared" si="57"/>
        <v>45550</v>
      </c>
    </row>
    <row r="170" spans="1:14" s="8" customFormat="1" ht="12.75">
      <c r="A170" s="8" t="s">
        <v>121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10">
        <f t="shared" si="57"/>
        <v>0</v>
      </c>
    </row>
    <row r="171" spans="1:14" s="8" customFormat="1" ht="12.75">
      <c r="A171" s="8" t="s">
        <v>122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10">
        <f t="shared" si="57"/>
        <v>0</v>
      </c>
    </row>
    <row r="172" spans="1:14" s="8" customFormat="1" ht="12.75">
      <c r="A172" s="8" t="s">
        <v>159</v>
      </c>
      <c r="B172" s="9">
        <v>190</v>
      </c>
      <c r="C172" s="9">
        <v>190</v>
      </c>
      <c r="D172" s="9">
        <v>190</v>
      </c>
      <c r="E172" s="9">
        <v>190</v>
      </c>
      <c r="F172" s="9">
        <v>190</v>
      </c>
      <c r="G172" s="9">
        <v>190</v>
      </c>
      <c r="H172" s="9">
        <v>190</v>
      </c>
      <c r="I172" s="9">
        <v>190</v>
      </c>
      <c r="J172" s="9">
        <v>190</v>
      </c>
      <c r="K172" s="9">
        <v>190</v>
      </c>
      <c r="L172" s="9">
        <v>190</v>
      </c>
      <c r="M172" s="9">
        <v>190</v>
      </c>
      <c r="N172" s="10">
        <f t="shared" si="57"/>
        <v>2280</v>
      </c>
    </row>
    <row r="173" spans="1:14" s="8" customFormat="1" ht="12.75">
      <c r="A173" s="8" t="s">
        <v>123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10">
        <f t="shared" si="57"/>
        <v>0</v>
      </c>
    </row>
    <row r="174" spans="1:14" s="8" customFormat="1" ht="12.75">
      <c r="A174" s="8" t="s">
        <v>124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10">
        <f t="shared" si="57"/>
        <v>0</v>
      </c>
    </row>
    <row r="175" spans="1:14" s="8" customFormat="1" ht="12.75">
      <c r="A175" s="8" t="s">
        <v>125</v>
      </c>
      <c r="B175" s="9">
        <v>200</v>
      </c>
      <c r="C175" s="9">
        <v>325</v>
      </c>
      <c r="D175" s="9">
        <v>400</v>
      </c>
      <c r="E175" s="9">
        <v>400</v>
      </c>
      <c r="F175" s="9">
        <v>300</v>
      </c>
      <c r="G175" s="9">
        <v>200</v>
      </c>
      <c r="H175" s="9">
        <v>500</v>
      </c>
      <c r="I175" s="9">
        <v>200</v>
      </c>
      <c r="J175" s="9">
        <v>200</v>
      </c>
      <c r="K175" s="9">
        <v>200</v>
      </c>
      <c r="L175" s="9">
        <v>250</v>
      </c>
      <c r="M175" s="9">
        <v>250</v>
      </c>
      <c r="N175" s="10">
        <f t="shared" si="57"/>
        <v>3425</v>
      </c>
    </row>
    <row r="176" spans="1:14" s="8" customFormat="1" ht="12.75">
      <c r="A176" s="8" t="s">
        <v>126</v>
      </c>
      <c r="B176" s="9">
        <v>0</v>
      </c>
      <c r="C176" s="9">
        <v>0</v>
      </c>
      <c r="D176" s="9">
        <v>0</v>
      </c>
      <c r="E176" s="9">
        <v>100</v>
      </c>
      <c r="F176" s="9">
        <v>200</v>
      </c>
      <c r="G176" s="9">
        <v>0</v>
      </c>
      <c r="H176" s="9">
        <v>0</v>
      </c>
      <c r="I176" s="9">
        <v>200</v>
      </c>
      <c r="J176" s="9">
        <v>0</v>
      </c>
      <c r="K176" s="9">
        <v>0</v>
      </c>
      <c r="L176" s="9">
        <v>200</v>
      </c>
      <c r="M176" s="9">
        <v>0</v>
      </c>
      <c r="N176" s="10">
        <f t="shared" si="57"/>
        <v>700</v>
      </c>
    </row>
    <row r="177" spans="1:14" s="8" customFormat="1" ht="12.75">
      <c r="A177" s="8" t="s">
        <v>127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10">
        <f t="shared" si="57"/>
        <v>0</v>
      </c>
    </row>
    <row r="178" spans="1:14" s="8" customFormat="1" ht="12.75">
      <c r="A178" s="8" t="s">
        <v>128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10">
        <f t="shared" si="57"/>
        <v>0</v>
      </c>
    </row>
    <row r="179" spans="1:14" s="8" customFormat="1" ht="12.75">
      <c r="A179" s="8" t="s">
        <v>129</v>
      </c>
      <c r="B179" s="9">
        <v>250</v>
      </c>
      <c r="C179" s="9">
        <v>215</v>
      </c>
      <c r="D179" s="9">
        <v>190</v>
      </c>
      <c r="E179" s="9">
        <v>250</v>
      </c>
      <c r="F179" s="9">
        <v>240</v>
      </c>
      <c r="G179" s="9">
        <v>280</v>
      </c>
      <c r="H179" s="9">
        <v>300</v>
      </c>
      <c r="I179" s="9">
        <v>260</v>
      </c>
      <c r="J179" s="9">
        <v>250</v>
      </c>
      <c r="K179" s="9">
        <v>220</v>
      </c>
      <c r="L179" s="9">
        <v>170</v>
      </c>
      <c r="M179" s="9">
        <v>140</v>
      </c>
      <c r="N179" s="10">
        <f t="shared" si="57"/>
        <v>2765</v>
      </c>
    </row>
    <row r="180" spans="1:14" s="8" customFormat="1" ht="12.75">
      <c r="A180" s="8" t="s">
        <v>130</v>
      </c>
      <c r="B180" s="9">
        <v>0</v>
      </c>
      <c r="C180" s="9">
        <v>0</v>
      </c>
      <c r="D180" s="9">
        <v>0</v>
      </c>
      <c r="E180" s="9">
        <v>100</v>
      </c>
      <c r="F180" s="9">
        <v>0</v>
      </c>
      <c r="G180" s="9">
        <v>0</v>
      </c>
      <c r="H180" s="9">
        <v>0</v>
      </c>
      <c r="I180" s="9">
        <v>100</v>
      </c>
      <c r="J180" s="9">
        <v>0</v>
      </c>
      <c r="K180" s="9">
        <v>0</v>
      </c>
      <c r="L180" s="9">
        <v>0</v>
      </c>
      <c r="M180" s="9">
        <v>100</v>
      </c>
      <c r="N180" s="10">
        <f t="shared" si="57"/>
        <v>300</v>
      </c>
    </row>
    <row r="181" spans="1:14" s="8" customFormat="1" ht="12.75">
      <c r="A181" s="8" t="s">
        <v>131</v>
      </c>
      <c r="B181" s="9">
        <v>400</v>
      </c>
      <c r="C181" s="9">
        <v>250</v>
      </c>
      <c r="D181" s="9">
        <v>400</v>
      </c>
      <c r="E181" s="9">
        <v>650</v>
      </c>
      <c r="F181" s="9">
        <v>650</v>
      </c>
      <c r="G181" s="9">
        <v>650</v>
      </c>
      <c r="H181" s="9">
        <v>650</v>
      </c>
      <c r="I181" s="9">
        <v>650</v>
      </c>
      <c r="J181" s="9">
        <v>450</v>
      </c>
      <c r="K181" s="9">
        <v>450</v>
      </c>
      <c r="L181" s="9">
        <v>450</v>
      </c>
      <c r="M181" s="9">
        <v>500</v>
      </c>
      <c r="N181" s="10">
        <f t="shared" si="57"/>
        <v>6150</v>
      </c>
    </row>
    <row r="182" spans="1:14" s="8" customFormat="1" ht="12.75">
      <c r="A182" s="8" t="s">
        <v>132</v>
      </c>
      <c r="B182" s="9">
        <v>25</v>
      </c>
      <c r="C182" s="9">
        <v>25</v>
      </c>
      <c r="D182" s="9">
        <v>25</v>
      </c>
      <c r="E182" s="9">
        <v>50</v>
      </c>
      <c r="F182" s="9">
        <v>50</v>
      </c>
      <c r="G182" s="9">
        <v>100</v>
      </c>
      <c r="H182" s="9">
        <v>100</v>
      </c>
      <c r="I182" s="9">
        <v>100</v>
      </c>
      <c r="J182" s="9">
        <v>50</v>
      </c>
      <c r="K182" s="9">
        <v>25</v>
      </c>
      <c r="L182" s="9">
        <v>25</v>
      </c>
      <c r="M182" s="9">
        <v>50</v>
      </c>
      <c r="N182" s="10">
        <f t="shared" si="57"/>
        <v>625</v>
      </c>
    </row>
    <row r="183" spans="1:14" s="21" customFormat="1" ht="12.75">
      <c r="A183" s="21" t="s">
        <v>167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10">
        <f t="shared" si="57"/>
        <v>0</v>
      </c>
    </row>
    <row r="184" spans="1:14" s="8" customFormat="1" ht="12.75">
      <c r="A184" s="8" t="s">
        <v>161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10">
        <f t="shared" si="57"/>
        <v>0</v>
      </c>
    </row>
    <row r="185" spans="1:14" s="8" customFormat="1" ht="12.75">
      <c r="A185" s="8" t="s">
        <v>133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10">
        <f t="shared" si="57"/>
        <v>0</v>
      </c>
    </row>
    <row r="186" spans="1:14" s="8" customFormat="1" ht="12.75">
      <c r="A186" s="8" t="s">
        <v>134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10">
        <f t="shared" si="57"/>
        <v>0</v>
      </c>
    </row>
    <row r="187" spans="1:14" s="8" customFormat="1" ht="12.75">
      <c r="A187" s="8" t="s">
        <v>166</v>
      </c>
      <c r="B187" s="9">
        <v>300</v>
      </c>
      <c r="C187" s="9">
        <v>0</v>
      </c>
      <c r="D187" s="9">
        <v>0</v>
      </c>
      <c r="E187" s="9">
        <v>300</v>
      </c>
      <c r="F187" s="9">
        <v>0</v>
      </c>
      <c r="G187" s="9">
        <v>0</v>
      </c>
      <c r="H187" s="9">
        <v>300</v>
      </c>
      <c r="I187" s="9">
        <v>0</v>
      </c>
      <c r="J187" s="9">
        <v>0</v>
      </c>
      <c r="K187" s="9">
        <v>0</v>
      </c>
      <c r="L187" s="9">
        <v>300</v>
      </c>
      <c r="M187" s="9">
        <v>0</v>
      </c>
      <c r="N187" s="10">
        <f t="shared" si="57"/>
        <v>1200</v>
      </c>
    </row>
    <row r="188" spans="1:14" s="8" customFormat="1" ht="12.75">
      <c r="A188" s="8" t="s">
        <v>135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10">
        <f t="shared" si="57"/>
        <v>0</v>
      </c>
    </row>
    <row r="189" spans="1:14" s="8" customFormat="1" ht="12.75">
      <c r="A189" s="8" t="s">
        <v>136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10">
        <f t="shared" si="57"/>
        <v>0</v>
      </c>
    </row>
    <row r="190" spans="1:14" s="8" customFormat="1" ht="12.75">
      <c r="A190" s="8" t="s">
        <v>137</v>
      </c>
      <c r="B190" s="9">
        <v>120</v>
      </c>
      <c r="C190" s="9">
        <v>120</v>
      </c>
      <c r="D190" s="9">
        <v>120</v>
      </c>
      <c r="E190" s="9">
        <v>120</v>
      </c>
      <c r="F190" s="9">
        <v>120</v>
      </c>
      <c r="G190" s="9">
        <v>120</v>
      </c>
      <c r="H190" s="9">
        <v>120</v>
      </c>
      <c r="I190" s="9">
        <v>120</v>
      </c>
      <c r="J190" s="9">
        <v>120</v>
      </c>
      <c r="K190" s="9">
        <v>120</v>
      </c>
      <c r="L190" s="9">
        <v>120</v>
      </c>
      <c r="M190" s="9">
        <v>120</v>
      </c>
      <c r="N190" s="10">
        <f t="shared" si="57"/>
        <v>1440</v>
      </c>
    </row>
    <row r="191" spans="1:14" ht="12.75">
      <c r="A191" s="8" t="s">
        <v>138</v>
      </c>
      <c r="B191" s="10">
        <f aca="true" t="shared" si="59" ref="B191:M191">SUM(B139:B190)</f>
        <v>37348.875</v>
      </c>
      <c r="C191" s="10">
        <f t="shared" si="59"/>
        <v>37102.625</v>
      </c>
      <c r="D191" s="10">
        <f t="shared" si="59"/>
        <v>37785.925</v>
      </c>
      <c r="E191" s="10">
        <f t="shared" si="59"/>
        <v>40216.375</v>
      </c>
      <c r="F191" s="10">
        <f t="shared" si="59"/>
        <v>40643.875</v>
      </c>
      <c r="G191" s="10">
        <f t="shared" si="59"/>
        <v>40953.875</v>
      </c>
      <c r="H191" s="10">
        <f t="shared" si="59"/>
        <v>42420.125</v>
      </c>
      <c r="I191" s="10">
        <f t="shared" si="59"/>
        <v>42080.125</v>
      </c>
      <c r="J191" s="10">
        <f t="shared" si="59"/>
        <v>40280.125</v>
      </c>
      <c r="K191" s="10">
        <f t="shared" si="59"/>
        <v>38962.625</v>
      </c>
      <c r="L191" s="10">
        <f t="shared" si="59"/>
        <v>38921.375</v>
      </c>
      <c r="M191" s="10">
        <f t="shared" si="59"/>
        <v>39667.625</v>
      </c>
      <c r="N191" s="10">
        <f>SUM(B191:M191)</f>
        <v>476383.55</v>
      </c>
    </row>
    <row r="192" spans="1:14" ht="12.75">
      <c r="A192" s="8" t="s">
        <v>165</v>
      </c>
      <c r="B192" s="25">
        <f aca="true" t="shared" si="60" ref="B192:N192">B191/B113</f>
        <v>0.21331243931692273</v>
      </c>
      <c r="C192" s="25">
        <f t="shared" si="60"/>
        <v>0.23142133167004522</v>
      </c>
      <c r="D192" s="25">
        <f t="shared" si="60"/>
        <v>0.21480137683260286</v>
      </c>
      <c r="E192" s="25">
        <f t="shared" si="60"/>
        <v>0.20799780191362813</v>
      </c>
      <c r="F192" s="25">
        <f t="shared" si="60"/>
        <v>0.19531873227930222</v>
      </c>
      <c r="G192" s="25">
        <f t="shared" si="60"/>
        <v>0.18740190358523806</v>
      </c>
      <c r="H192" s="25">
        <f t="shared" si="60"/>
        <v>0.1907208209693373</v>
      </c>
      <c r="I192" s="25">
        <f t="shared" si="60"/>
        <v>0.19177889435785253</v>
      </c>
      <c r="J192" s="25">
        <f t="shared" si="60"/>
        <v>0.194980879541109</v>
      </c>
      <c r="K192" s="25">
        <f t="shared" si="60"/>
        <v>0.19726912561389295</v>
      </c>
      <c r="L192" s="25">
        <f t="shared" si="60"/>
        <v>0.2027492863393899</v>
      </c>
      <c r="M192" s="25">
        <f t="shared" si="60"/>
        <v>0.1938694345339915</v>
      </c>
      <c r="N192" s="25">
        <f t="shared" si="60"/>
        <v>0.20068276200241467</v>
      </c>
    </row>
    <row r="193" spans="1:14" ht="12.75">
      <c r="A193" s="8" t="s">
        <v>139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75">
      <c r="A194" s="8" t="s">
        <v>140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75">
      <c r="A195" s="8" t="s">
        <v>141</v>
      </c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10">
        <f>SUM(B195:M195)</f>
        <v>0</v>
      </c>
    </row>
    <row r="196" spans="1:14" ht="12.75">
      <c r="A196" s="8" t="s">
        <v>142</v>
      </c>
      <c r="B196" s="9">
        <v>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10">
        <f>SUM(B196:M196)</f>
        <v>0</v>
      </c>
    </row>
    <row r="197" spans="1:14" ht="12.75">
      <c r="A197" s="8" t="s">
        <v>143</v>
      </c>
      <c r="B197" s="10">
        <f aca="true" t="shared" si="61" ref="B197:M197">B195+B196</f>
        <v>0</v>
      </c>
      <c r="C197" s="10">
        <f t="shared" si="61"/>
        <v>0</v>
      </c>
      <c r="D197" s="10">
        <f t="shared" si="61"/>
        <v>0</v>
      </c>
      <c r="E197" s="10">
        <f t="shared" si="61"/>
        <v>0</v>
      </c>
      <c r="F197" s="10">
        <f t="shared" si="61"/>
        <v>0</v>
      </c>
      <c r="G197" s="10">
        <f t="shared" si="61"/>
        <v>0</v>
      </c>
      <c r="H197" s="10">
        <f t="shared" si="61"/>
        <v>0</v>
      </c>
      <c r="I197" s="10">
        <f t="shared" si="61"/>
        <v>0</v>
      </c>
      <c r="J197" s="10">
        <f t="shared" si="61"/>
        <v>0</v>
      </c>
      <c r="K197" s="10">
        <f t="shared" si="61"/>
        <v>0</v>
      </c>
      <c r="L197" s="10">
        <f t="shared" si="61"/>
        <v>0</v>
      </c>
      <c r="M197" s="10">
        <f t="shared" si="61"/>
        <v>0</v>
      </c>
      <c r="N197" s="10">
        <f>SUM(B197:M197)</f>
        <v>0</v>
      </c>
    </row>
    <row r="198" spans="1:14" ht="12.75">
      <c r="A198" s="8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2.75">
      <c r="A199" s="8" t="s">
        <v>144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s="8" customFormat="1" ht="12.75">
      <c r="A200" s="8" t="s">
        <v>145</v>
      </c>
      <c r="B200" s="9">
        <v>10000</v>
      </c>
      <c r="C200" s="9">
        <v>10000</v>
      </c>
      <c r="D200" s="9">
        <v>10000</v>
      </c>
      <c r="E200" s="9">
        <v>10000</v>
      </c>
      <c r="F200" s="9">
        <v>10000</v>
      </c>
      <c r="G200" s="9">
        <v>10000</v>
      </c>
      <c r="H200" s="9">
        <v>10000</v>
      </c>
      <c r="I200" s="9">
        <v>10000</v>
      </c>
      <c r="J200" s="9">
        <v>10000</v>
      </c>
      <c r="K200" s="9">
        <v>10000</v>
      </c>
      <c r="L200" s="9">
        <v>10000</v>
      </c>
      <c r="M200" s="9">
        <v>10000</v>
      </c>
      <c r="N200" s="10">
        <f aca="true" t="shared" si="62" ref="N200:N207">SUM(B200:M200)</f>
        <v>120000</v>
      </c>
    </row>
    <row r="201" spans="1:14" s="20" customFormat="1" ht="12.75">
      <c r="A201" s="8" t="s">
        <v>146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10">
        <f t="shared" si="62"/>
        <v>0</v>
      </c>
    </row>
    <row r="202" spans="1:14" s="8" customFormat="1" ht="12.75">
      <c r="A202" s="8" t="s">
        <v>147</v>
      </c>
      <c r="B202" s="9">
        <v>608</v>
      </c>
      <c r="C202" s="9">
        <v>608</v>
      </c>
      <c r="D202" s="9">
        <v>608</v>
      </c>
      <c r="E202" s="9">
        <v>608</v>
      </c>
      <c r="F202" s="9">
        <v>608</v>
      </c>
      <c r="G202" s="9">
        <v>608</v>
      </c>
      <c r="H202" s="9">
        <v>608</v>
      </c>
      <c r="I202" s="9">
        <v>608</v>
      </c>
      <c r="J202" s="9">
        <v>608</v>
      </c>
      <c r="K202" s="9">
        <v>608</v>
      </c>
      <c r="L202" s="9">
        <v>608</v>
      </c>
      <c r="M202" s="9">
        <v>608</v>
      </c>
      <c r="N202" s="10">
        <f t="shared" si="62"/>
        <v>7296</v>
      </c>
    </row>
    <row r="203" spans="1:14" s="8" customFormat="1" ht="12.75">
      <c r="A203" s="8" t="s">
        <v>148</v>
      </c>
      <c r="B203" s="9">
        <v>21225</v>
      </c>
      <c r="C203" s="9">
        <v>21225</v>
      </c>
      <c r="D203" s="9">
        <v>21225</v>
      </c>
      <c r="E203" s="9">
        <v>21225</v>
      </c>
      <c r="F203" s="9">
        <v>21225</v>
      </c>
      <c r="G203" s="9">
        <v>21225</v>
      </c>
      <c r="H203" s="9">
        <v>21225</v>
      </c>
      <c r="I203" s="9">
        <v>21225</v>
      </c>
      <c r="J203" s="9">
        <v>21225</v>
      </c>
      <c r="K203" s="9">
        <v>21225</v>
      </c>
      <c r="L203" s="9">
        <v>21225</v>
      </c>
      <c r="M203" s="9">
        <v>21225</v>
      </c>
      <c r="N203" s="10">
        <f t="shared" si="62"/>
        <v>254700</v>
      </c>
    </row>
    <row r="204" spans="1:14" s="8" customFormat="1" ht="12.75">
      <c r="A204" s="8" t="s">
        <v>149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10">
        <f t="shared" si="62"/>
        <v>0</v>
      </c>
    </row>
    <row r="205" spans="1:14" s="8" customFormat="1" ht="12.75">
      <c r="A205" s="8" t="s">
        <v>150</v>
      </c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10">
        <f t="shared" si="62"/>
        <v>0</v>
      </c>
    </row>
    <row r="206" spans="1:14" s="8" customFormat="1" ht="12.75">
      <c r="A206" s="8" t="s">
        <v>151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10">
        <f t="shared" si="62"/>
        <v>0</v>
      </c>
    </row>
    <row r="207" spans="1:14" ht="12.75">
      <c r="A207" s="2" t="s">
        <v>152</v>
      </c>
      <c r="B207" s="6">
        <f aca="true" t="shared" si="63" ref="B207:M207">SUM(B200:B206)</f>
        <v>31833</v>
      </c>
      <c r="C207" s="6">
        <f t="shared" si="63"/>
        <v>31833</v>
      </c>
      <c r="D207" s="6">
        <f t="shared" si="63"/>
        <v>31833</v>
      </c>
      <c r="E207" s="6">
        <f t="shared" si="63"/>
        <v>31833</v>
      </c>
      <c r="F207" s="6">
        <f t="shared" si="63"/>
        <v>31833</v>
      </c>
      <c r="G207" s="6">
        <f t="shared" si="63"/>
        <v>31833</v>
      </c>
      <c r="H207" s="6">
        <f t="shared" si="63"/>
        <v>31833</v>
      </c>
      <c r="I207" s="6">
        <f t="shared" si="63"/>
        <v>31833</v>
      </c>
      <c r="J207" s="6">
        <f t="shared" si="63"/>
        <v>31833</v>
      </c>
      <c r="K207" s="6">
        <f t="shared" si="63"/>
        <v>31833</v>
      </c>
      <c r="L207" s="6">
        <f t="shared" si="63"/>
        <v>31833</v>
      </c>
      <c r="M207" s="6">
        <f t="shared" si="63"/>
        <v>31833</v>
      </c>
      <c r="N207" s="6">
        <f t="shared" si="62"/>
        <v>381996</v>
      </c>
    </row>
    <row r="209" spans="1:14" ht="12.75">
      <c r="A209" s="22" t="s">
        <v>153</v>
      </c>
      <c r="B209" s="23">
        <f aca="true" t="shared" si="64" ref="B209:M209">B114+B136+B197-B191-B207</f>
        <v>9107.125</v>
      </c>
      <c r="C209" s="23">
        <f t="shared" si="64"/>
        <v>5326.875</v>
      </c>
      <c r="D209" s="23">
        <f t="shared" si="64"/>
        <v>11628.86499999999</v>
      </c>
      <c r="E209" s="23">
        <f t="shared" si="64"/>
        <v>2259.625</v>
      </c>
      <c r="F209" s="23">
        <f t="shared" si="64"/>
        <v>12267.875</v>
      </c>
      <c r="G209" s="23">
        <f t="shared" si="64"/>
        <v>14560.755000000005</v>
      </c>
      <c r="H209" s="23">
        <f t="shared" si="64"/>
        <v>15238.005000000005</v>
      </c>
      <c r="I209" s="23">
        <f t="shared" si="64"/>
        <v>15327.875</v>
      </c>
      <c r="J209" s="23">
        <f t="shared" si="64"/>
        <v>12841.375</v>
      </c>
      <c r="K209" s="23">
        <f t="shared" si="64"/>
        <v>12722.875</v>
      </c>
      <c r="L209" s="23">
        <f t="shared" si="64"/>
        <v>9480.375</v>
      </c>
      <c r="M209" s="23">
        <f t="shared" si="64"/>
        <v>12524.875</v>
      </c>
      <c r="N209" s="23">
        <f>SUM(B209:M209)</f>
        <v>133286.5</v>
      </c>
    </row>
  </sheetData>
  <sheetProtection/>
  <printOptions/>
  <pageMargins left="0.75" right="0.75" top="1" bottom="1" header="0.5" footer="0.5"/>
  <pageSetup fitToHeight="3" fitToWidth="3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09"/>
  <sheetViews>
    <sheetView zoomScalePageLayoutView="0" workbookViewId="0" topLeftCell="A1">
      <selection activeCell="D4" sqref="D4"/>
    </sheetView>
  </sheetViews>
  <sheetFormatPr defaultColWidth="12.421875" defaultRowHeight="12.75"/>
  <cols>
    <col min="1" max="1" width="33.7109375" style="2" customWidth="1"/>
    <col min="2" max="2" width="13.28125" style="2" customWidth="1"/>
    <col min="3" max="14" width="10.7109375" style="2" customWidth="1"/>
    <col min="15" max="16384" width="12.421875" style="2" customWidth="1"/>
  </cols>
  <sheetData>
    <row r="1" spans="1:14" ht="12.75">
      <c r="A1" s="1"/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3" t="s">
        <v>0</v>
      </c>
    </row>
    <row r="2" spans="1:14" ht="12.75">
      <c r="A2" s="1"/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2" t="s">
        <v>173</v>
      </c>
      <c r="E3" s="1"/>
      <c r="F3" s="1"/>
      <c r="G3" s="1"/>
      <c r="H3" s="1"/>
      <c r="I3" s="1"/>
      <c r="J3" s="1"/>
      <c r="K3" s="1"/>
      <c r="L3" s="1"/>
      <c r="M3" s="1"/>
      <c r="N3" s="1"/>
    </row>
    <row r="7" spans="1:14" ht="12.75">
      <c r="A7" s="1"/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</v>
      </c>
      <c r="N7" s="4" t="s">
        <v>13</v>
      </c>
    </row>
    <row r="9" spans="1:14" ht="12.75">
      <c r="A9" s="2" t="s">
        <v>14</v>
      </c>
      <c r="B9" s="5">
        <f aca="true" t="shared" si="0" ref="B9:M9">B13*0.76</f>
        <v>195624</v>
      </c>
      <c r="C9" s="5">
        <f t="shared" si="0"/>
        <v>188373.6</v>
      </c>
      <c r="D9" s="5">
        <f t="shared" si="0"/>
        <v>199120</v>
      </c>
      <c r="E9" s="5">
        <f t="shared" si="0"/>
        <v>217512</v>
      </c>
      <c r="F9" s="5">
        <f t="shared" si="0"/>
        <v>231800</v>
      </c>
      <c r="G9" s="5">
        <f t="shared" si="0"/>
        <v>243200</v>
      </c>
      <c r="H9" s="5">
        <f t="shared" si="0"/>
        <v>247000</v>
      </c>
      <c r="I9" s="5">
        <f t="shared" si="0"/>
        <v>247000</v>
      </c>
      <c r="J9" s="5">
        <f t="shared" si="0"/>
        <v>239400</v>
      </c>
      <c r="K9" s="5">
        <f t="shared" si="0"/>
        <v>235600</v>
      </c>
      <c r="L9" s="5">
        <f t="shared" si="0"/>
        <v>228000</v>
      </c>
      <c r="M9" s="5">
        <f t="shared" si="0"/>
        <v>231800</v>
      </c>
      <c r="N9" s="6">
        <f>SUM(B9:M9)</f>
        <v>2704429.6</v>
      </c>
    </row>
    <row r="10" spans="1:14" ht="12.75">
      <c r="A10" s="2" t="s">
        <v>15</v>
      </c>
      <c r="B10" s="5">
        <f aca="true" t="shared" si="1" ref="B10:M10">B9-B11</f>
        <v>173745</v>
      </c>
      <c r="C10" s="5">
        <f t="shared" si="1"/>
        <v>167305.5</v>
      </c>
      <c r="D10" s="5">
        <f t="shared" si="1"/>
        <v>176850</v>
      </c>
      <c r="E10" s="5">
        <f t="shared" si="1"/>
        <v>193185</v>
      </c>
      <c r="F10" s="5">
        <f t="shared" si="1"/>
        <v>205875</v>
      </c>
      <c r="G10" s="5">
        <f t="shared" si="1"/>
        <v>216000</v>
      </c>
      <c r="H10" s="5">
        <f t="shared" si="1"/>
        <v>219375</v>
      </c>
      <c r="I10" s="5">
        <f t="shared" si="1"/>
        <v>219375</v>
      </c>
      <c r="J10" s="5">
        <f t="shared" si="1"/>
        <v>212625</v>
      </c>
      <c r="K10" s="5">
        <f t="shared" si="1"/>
        <v>209250</v>
      </c>
      <c r="L10" s="5">
        <f t="shared" si="1"/>
        <v>202500</v>
      </c>
      <c r="M10" s="5">
        <f t="shared" si="1"/>
        <v>205875</v>
      </c>
      <c r="N10" s="6">
        <f>SUM(B10:M10)</f>
        <v>2401960.5</v>
      </c>
    </row>
    <row r="11" spans="1:14" ht="12.75">
      <c r="A11" s="27" t="s">
        <v>16</v>
      </c>
      <c r="B11" s="28">
        <f>B13*B14</f>
        <v>21879</v>
      </c>
      <c r="C11" s="28">
        <f aca="true" t="shared" si="2" ref="C11:M11">C13*C14</f>
        <v>21068.100000000002</v>
      </c>
      <c r="D11" s="28">
        <f t="shared" si="2"/>
        <v>22270</v>
      </c>
      <c r="E11" s="28">
        <f t="shared" si="2"/>
        <v>24327</v>
      </c>
      <c r="F11" s="28">
        <f t="shared" si="2"/>
        <v>25925.000000000004</v>
      </c>
      <c r="G11" s="28">
        <f t="shared" si="2"/>
        <v>27200.000000000004</v>
      </c>
      <c r="H11" s="28">
        <f t="shared" si="2"/>
        <v>27625.000000000004</v>
      </c>
      <c r="I11" s="28">
        <f t="shared" si="2"/>
        <v>27625.000000000004</v>
      </c>
      <c r="J11" s="28">
        <f t="shared" si="2"/>
        <v>26775.000000000004</v>
      </c>
      <c r="K11" s="28">
        <f t="shared" si="2"/>
        <v>26350.000000000004</v>
      </c>
      <c r="L11" s="28">
        <f t="shared" si="2"/>
        <v>25500.000000000004</v>
      </c>
      <c r="M11" s="28">
        <f t="shared" si="2"/>
        <v>25925.000000000004</v>
      </c>
      <c r="N11" s="28">
        <f>SUM(B11:M11)</f>
        <v>302469.10000000003</v>
      </c>
    </row>
    <row r="12" spans="2:14" ht="12.7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s="8" customFormat="1" ht="12.75">
      <c r="A13" s="8" t="s">
        <v>17</v>
      </c>
      <c r="B13" s="9">
        <v>257400</v>
      </c>
      <c r="C13" s="9">
        <v>247860</v>
      </c>
      <c r="D13" s="9">
        <v>262000</v>
      </c>
      <c r="E13" s="9">
        <v>286200</v>
      </c>
      <c r="F13" s="9">
        <v>305000</v>
      </c>
      <c r="G13" s="9">
        <v>320000</v>
      </c>
      <c r="H13" s="9">
        <v>325000</v>
      </c>
      <c r="I13" s="9">
        <v>325000</v>
      </c>
      <c r="J13" s="9">
        <v>315000</v>
      </c>
      <c r="K13" s="9">
        <v>310000</v>
      </c>
      <c r="L13" s="9">
        <v>300000</v>
      </c>
      <c r="M13" s="9">
        <v>305000</v>
      </c>
      <c r="N13" s="10">
        <f>SUM(B13:M13)</f>
        <v>3558460</v>
      </c>
    </row>
    <row r="14" spans="1:14" s="8" customFormat="1" ht="12.75">
      <c r="A14" s="8" t="s">
        <v>18</v>
      </c>
      <c r="B14" s="24">
        <v>0.085</v>
      </c>
      <c r="C14" s="24">
        <v>0.085</v>
      </c>
      <c r="D14" s="24">
        <v>0.085</v>
      </c>
      <c r="E14" s="24">
        <v>0.085</v>
      </c>
      <c r="F14" s="24">
        <v>0.085</v>
      </c>
      <c r="G14" s="24">
        <v>0.085</v>
      </c>
      <c r="H14" s="24">
        <v>0.085</v>
      </c>
      <c r="I14" s="24">
        <v>0.085</v>
      </c>
      <c r="J14" s="24">
        <v>0.085</v>
      </c>
      <c r="K14" s="24">
        <v>0.085</v>
      </c>
      <c r="L14" s="24">
        <v>0.085</v>
      </c>
      <c r="M14" s="24">
        <v>0.085</v>
      </c>
      <c r="N14" s="24">
        <v>0.085</v>
      </c>
    </row>
    <row r="16" spans="1:14" ht="12.75">
      <c r="A16" s="2" t="s">
        <v>19</v>
      </c>
      <c r="B16" s="5">
        <v>15960</v>
      </c>
      <c r="C16" s="5">
        <v>14364</v>
      </c>
      <c r="D16" s="5">
        <v>9778</v>
      </c>
      <c r="E16" s="5">
        <v>19950</v>
      </c>
      <c r="F16" s="5">
        <v>19950</v>
      </c>
      <c r="G16" s="5">
        <v>21945</v>
      </c>
      <c r="H16" s="5">
        <v>21945</v>
      </c>
      <c r="I16" s="5">
        <v>20748</v>
      </c>
      <c r="J16" s="5">
        <v>20748</v>
      </c>
      <c r="K16" s="5">
        <v>20748</v>
      </c>
      <c r="L16" s="5">
        <v>19950</v>
      </c>
      <c r="M16" s="5">
        <v>17556</v>
      </c>
      <c r="N16" s="6">
        <f>SUM(B16:M16)</f>
        <v>223642</v>
      </c>
    </row>
    <row r="17" spans="1:14" ht="12.75">
      <c r="A17" s="2" t="s">
        <v>20</v>
      </c>
      <c r="B17" s="5">
        <f aca="true" t="shared" si="3" ref="B17:M17">B16-B19</f>
        <v>14259</v>
      </c>
      <c r="C17" s="5">
        <f t="shared" si="3"/>
        <v>12826.5</v>
      </c>
      <c r="D17" s="5">
        <f t="shared" si="3"/>
        <v>7903</v>
      </c>
      <c r="E17" s="5">
        <f t="shared" si="3"/>
        <v>17775</v>
      </c>
      <c r="F17" s="5">
        <f t="shared" si="3"/>
        <v>17812.5</v>
      </c>
      <c r="G17" s="5">
        <f t="shared" si="3"/>
        <v>19620</v>
      </c>
      <c r="H17" s="5">
        <f t="shared" si="3"/>
        <v>19620</v>
      </c>
      <c r="I17" s="5">
        <f t="shared" si="3"/>
        <v>18498</v>
      </c>
      <c r="J17" s="5">
        <f t="shared" si="3"/>
        <v>18498</v>
      </c>
      <c r="K17" s="5">
        <f t="shared" si="3"/>
        <v>18498</v>
      </c>
      <c r="L17" s="5">
        <f t="shared" si="3"/>
        <v>17793.75</v>
      </c>
      <c r="M17" s="5">
        <f t="shared" si="3"/>
        <v>15681</v>
      </c>
      <c r="N17" s="6">
        <f>SUM(B17:M17)</f>
        <v>198784.75</v>
      </c>
    </row>
    <row r="18" spans="1:14" ht="12.75">
      <c r="A18" s="2" t="s">
        <v>21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>
        <f>SUM(B18:M18)</f>
        <v>0</v>
      </c>
    </row>
    <row r="19" spans="1:14" ht="12.75">
      <c r="A19" s="27" t="s">
        <v>22</v>
      </c>
      <c r="B19" s="28">
        <f aca="true" t="shared" si="4" ref="B19:M19">B21*B22</f>
        <v>1701</v>
      </c>
      <c r="C19" s="28">
        <f t="shared" si="4"/>
        <v>1537.5</v>
      </c>
      <c r="D19" s="28">
        <f t="shared" si="4"/>
        <v>1875</v>
      </c>
      <c r="E19" s="28">
        <f t="shared" si="4"/>
        <v>2175</v>
      </c>
      <c r="F19" s="28">
        <f t="shared" si="4"/>
        <v>2137.5</v>
      </c>
      <c r="G19" s="28">
        <f t="shared" si="4"/>
        <v>2325</v>
      </c>
      <c r="H19" s="28">
        <f t="shared" si="4"/>
        <v>2325</v>
      </c>
      <c r="I19" s="28">
        <f t="shared" si="4"/>
        <v>2250</v>
      </c>
      <c r="J19" s="28">
        <f t="shared" si="4"/>
        <v>2250</v>
      </c>
      <c r="K19" s="28">
        <f t="shared" si="4"/>
        <v>2250</v>
      </c>
      <c r="L19" s="28">
        <f t="shared" si="4"/>
        <v>2156.25</v>
      </c>
      <c r="M19" s="28">
        <f t="shared" si="4"/>
        <v>1875</v>
      </c>
      <c r="N19" s="28">
        <f>SUM(B19:M19)</f>
        <v>24857.25</v>
      </c>
    </row>
    <row r="20" spans="2:14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s="8" customFormat="1" ht="12.75">
      <c r="A21" s="8" t="s">
        <v>23</v>
      </c>
      <c r="B21" s="9">
        <v>22680</v>
      </c>
      <c r="C21" s="9">
        <v>20500</v>
      </c>
      <c r="D21" s="9">
        <v>25000</v>
      </c>
      <c r="E21" s="9">
        <v>29000</v>
      </c>
      <c r="F21" s="9">
        <v>28500</v>
      </c>
      <c r="G21" s="9">
        <v>31000</v>
      </c>
      <c r="H21" s="9">
        <v>31000</v>
      </c>
      <c r="I21" s="9">
        <v>30000</v>
      </c>
      <c r="J21" s="9">
        <v>30000</v>
      </c>
      <c r="K21" s="9">
        <v>30000</v>
      </c>
      <c r="L21" s="9">
        <v>28750</v>
      </c>
      <c r="M21" s="9">
        <v>25000</v>
      </c>
      <c r="N21" s="10">
        <f>SUM(B21:M21)</f>
        <v>331430</v>
      </c>
    </row>
    <row r="22" spans="1:14" s="8" customFormat="1" ht="12.75">
      <c r="A22" s="8" t="s">
        <v>18</v>
      </c>
      <c r="B22" s="24">
        <v>0.075</v>
      </c>
      <c r="C22" s="24">
        <v>0.075</v>
      </c>
      <c r="D22" s="24">
        <v>0.075</v>
      </c>
      <c r="E22" s="24">
        <v>0.075</v>
      </c>
      <c r="F22" s="24">
        <v>0.075</v>
      </c>
      <c r="G22" s="24">
        <v>0.075</v>
      </c>
      <c r="H22" s="24">
        <v>0.075</v>
      </c>
      <c r="I22" s="24">
        <v>0.075</v>
      </c>
      <c r="J22" s="24">
        <v>0.075</v>
      </c>
      <c r="K22" s="24">
        <v>0.075</v>
      </c>
      <c r="L22" s="24">
        <v>0.075</v>
      </c>
      <c r="M22" s="24">
        <v>0.075</v>
      </c>
      <c r="N22" s="24">
        <v>0.075</v>
      </c>
    </row>
    <row r="24" spans="1:14" s="8" customFormat="1" ht="12.75">
      <c r="A24" s="8" t="s">
        <v>24</v>
      </c>
      <c r="B24" s="9">
        <v>500</v>
      </c>
      <c r="C24" s="9">
        <v>500</v>
      </c>
      <c r="D24" s="9">
        <v>500</v>
      </c>
      <c r="E24" s="9">
        <v>600</v>
      </c>
      <c r="F24" s="9">
        <v>800</v>
      </c>
      <c r="G24" s="9">
        <v>900</v>
      </c>
      <c r="H24" s="9">
        <v>900</v>
      </c>
      <c r="I24" s="9">
        <v>900</v>
      </c>
      <c r="J24" s="9">
        <v>800</v>
      </c>
      <c r="K24" s="9">
        <v>600</v>
      </c>
      <c r="L24" s="9">
        <v>500</v>
      </c>
      <c r="M24" s="9">
        <v>400</v>
      </c>
      <c r="N24" s="10">
        <f>SUM(B24:M24)</f>
        <v>7900</v>
      </c>
    </row>
    <row r="25" spans="1:14" s="11" customFormat="1" ht="12.75">
      <c r="A25" s="11" t="s">
        <v>25</v>
      </c>
      <c r="B25" s="12">
        <f>B24*0.8</f>
        <v>400</v>
      </c>
      <c r="C25" s="12">
        <f aca="true" t="shared" si="5" ref="C25:N25">C24*0.8</f>
        <v>400</v>
      </c>
      <c r="D25" s="12">
        <f t="shared" si="5"/>
        <v>400</v>
      </c>
      <c r="E25" s="12">
        <f t="shared" si="5"/>
        <v>480</v>
      </c>
      <c r="F25" s="12">
        <f t="shared" si="5"/>
        <v>640</v>
      </c>
      <c r="G25" s="12">
        <f t="shared" si="5"/>
        <v>720</v>
      </c>
      <c r="H25" s="12">
        <f t="shared" si="5"/>
        <v>720</v>
      </c>
      <c r="I25" s="12">
        <f t="shared" si="5"/>
        <v>720</v>
      </c>
      <c r="J25" s="12">
        <f t="shared" si="5"/>
        <v>640</v>
      </c>
      <c r="K25" s="12">
        <f t="shared" si="5"/>
        <v>480</v>
      </c>
      <c r="L25" s="12">
        <f t="shared" si="5"/>
        <v>400</v>
      </c>
      <c r="M25" s="12">
        <f t="shared" si="5"/>
        <v>320</v>
      </c>
      <c r="N25" s="12">
        <f t="shared" si="5"/>
        <v>6320</v>
      </c>
    </row>
    <row r="26" spans="1:14" ht="12.75">
      <c r="A26" s="27" t="s">
        <v>26</v>
      </c>
      <c r="B26" s="28">
        <f>B24-B25</f>
        <v>100</v>
      </c>
      <c r="C26" s="28">
        <f aca="true" t="shared" si="6" ref="C26:N26">C24-C25</f>
        <v>100</v>
      </c>
      <c r="D26" s="28">
        <f t="shared" si="6"/>
        <v>100</v>
      </c>
      <c r="E26" s="28">
        <f t="shared" si="6"/>
        <v>120</v>
      </c>
      <c r="F26" s="28">
        <f t="shared" si="6"/>
        <v>160</v>
      </c>
      <c r="G26" s="28">
        <f t="shared" si="6"/>
        <v>180</v>
      </c>
      <c r="H26" s="28">
        <f t="shared" si="6"/>
        <v>180</v>
      </c>
      <c r="I26" s="28">
        <f t="shared" si="6"/>
        <v>180</v>
      </c>
      <c r="J26" s="28">
        <f t="shared" si="6"/>
        <v>160</v>
      </c>
      <c r="K26" s="28">
        <f t="shared" si="6"/>
        <v>120</v>
      </c>
      <c r="L26" s="28">
        <f t="shared" si="6"/>
        <v>100</v>
      </c>
      <c r="M26" s="28">
        <f t="shared" si="6"/>
        <v>80</v>
      </c>
      <c r="N26" s="28">
        <f t="shared" si="6"/>
        <v>1580</v>
      </c>
    </row>
    <row r="27" spans="2:255" s="14" customFormat="1" ht="12.75">
      <c r="B27" s="15">
        <v>0.2</v>
      </c>
      <c r="C27" s="15">
        <v>0.2</v>
      </c>
      <c r="D27" s="15">
        <v>0.2</v>
      </c>
      <c r="E27" s="15">
        <v>0.2</v>
      </c>
      <c r="F27" s="15">
        <v>0.2</v>
      </c>
      <c r="G27" s="15">
        <v>0.2</v>
      </c>
      <c r="H27" s="15">
        <v>0.2</v>
      </c>
      <c r="I27" s="15">
        <v>0.2</v>
      </c>
      <c r="J27" s="15">
        <v>0.2</v>
      </c>
      <c r="K27" s="15">
        <v>0.2</v>
      </c>
      <c r="L27" s="15">
        <v>0.2</v>
      </c>
      <c r="M27" s="15">
        <v>0.2</v>
      </c>
      <c r="N27" s="15">
        <v>0.2</v>
      </c>
      <c r="IU27" s="15"/>
    </row>
    <row r="28" spans="2:14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255" s="16" customFormat="1" ht="12.75">
      <c r="A29" s="8" t="s">
        <v>162</v>
      </c>
      <c r="B29" s="9">
        <v>600</v>
      </c>
      <c r="C29" s="9">
        <v>500</v>
      </c>
      <c r="D29" s="9">
        <v>700</v>
      </c>
      <c r="E29" s="9">
        <v>850</v>
      </c>
      <c r="F29" s="9">
        <v>1000</v>
      </c>
      <c r="G29" s="9">
        <v>1000</v>
      </c>
      <c r="H29" s="9">
        <v>1100</v>
      </c>
      <c r="I29" s="9">
        <v>1100</v>
      </c>
      <c r="J29" s="9">
        <v>1100</v>
      </c>
      <c r="K29" s="9">
        <v>1000</v>
      </c>
      <c r="L29" s="9">
        <v>900</v>
      </c>
      <c r="M29" s="9">
        <v>900</v>
      </c>
      <c r="N29" s="10">
        <f>SUM(B29:M29)</f>
        <v>10750</v>
      </c>
      <c r="IU29" s="17"/>
    </row>
    <row r="30" spans="1:14" s="11" customFormat="1" ht="12.75">
      <c r="A30" s="11" t="s">
        <v>163</v>
      </c>
      <c r="B30" s="12">
        <f>B29*0.75</f>
        <v>450</v>
      </c>
      <c r="C30" s="12">
        <f aca="true" t="shared" si="7" ref="C30:N30">C29*0.75</f>
        <v>375</v>
      </c>
      <c r="D30" s="12">
        <f t="shared" si="7"/>
        <v>525</v>
      </c>
      <c r="E30" s="12">
        <f t="shared" si="7"/>
        <v>637.5</v>
      </c>
      <c r="F30" s="12">
        <f t="shared" si="7"/>
        <v>750</v>
      </c>
      <c r="G30" s="12">
        <f t="shared" si="7"/>
        <v>750</v>
      </c>
      <c r="H30" s="12">
        <f t="shared" si="7"/>
        <v>825</v>
      </c>
      <c r="I30" s="12">
        <f t="shared" si="7"/>
        <v>825</v>
      </c>
      <c r="J30" s="12">
        <f t="shared" si="7"/>
        <v>825</v>
      </c>
      <c r="K30" s="12">
        <f t="shared" si="7"/>
        <v>750</v>
      </c>
      <c r="L30" s="12">
        <f t="shared" si="7"/>
        <v>675</v>
      </c>
      <c r="M30" s="12">
        <f t="shared" si="7"/>
        <v>675</v>
      </c>
      <c r="N30" s="12">
        <f t="shared" si="7"/>
        <v>8062.5</v>
      </c>
    </row>
    <row r="31" spans="1:14" ht="12.75">
      <c r="A31" s="27" t="s">
        <v>164</v>
      </c>
      <c r="B31" s="28">
        <f>B29-B30</f>
        <v>150</v>
      </c>
      <c r="C31" s="28">
        <f>C29-C30</f>
        <v>125</v>
      </c>
      <c r="D31" s="28">
        <f aca="true" t="shared" si="8" ref="D31:M31">D29-D30</f>
        <v>175</v>
      </c>
      <c r="E31" s="28">
        <f t="shared" si="8"/>
        <v>212.5</v>
      </c>
      <c r="F31" s="28">
        <f t="shared" si="8"/>
        <v>250</v>
      </c>
      <c r="G31" s="28">
        <f t="shared" si="8"/>
        <v>250</v>
      </c>
      <c r="H31" s="28">
        <f t="shared" si="8"/>
        <v>275</v>
      </c>
      <c r="I31" s="28">
        <f t="shared" si="8"/>
        <v>275</v>
      </c>
      <c r="J31" s="28">
        <f t="shared" si="8"/>
        <v>275</v>
      </c>
      <c r="K31" s="28">
        <f t="shared" si="8"/>
        <v>250</v>
      </c>
      <c r="L31" s="28">
        <f t="shared" si="8"/>
        <v>225</v>
      </c>
      <c r="M31" s="28">
        <f t="shared" si="8"/>
        <v>225</v>
      </c>
      <c r="N31" s="28">
        <f>SUM(B31:M31)</f>
        <v>2687.5</v>
      </c>
    </row>
    <row r="33" spans="1:255" s="16" customFormat="1" ht="12.75">
      <c r="A33" s="8" t="s">
        <v>27</v>
      </c>
      <c r="B33" s="9">
        <v>30000</v>
      </c>
      <c r="C33" s="9">
        <v>25000</v>
      </c>
      <c r="D33" s="9">
        <v>27500</v>
      </c>
      <c r="E33" s="9">
        <v>33000</v>
      </c>
      <c r="F33" s="9">
        <v>37000</v>
      </c>
      <c r="G33" s="9">
        <v>41000</v>
      </c>
      <c r="H33" s="9">
        <v>42000</v>
      </c>
      <c r="I33" s="9">
        <v>42000</v>
      </c>
      <c r="J33" s="9">
        <v>39000</v>
      </c>
      <c r="K33" s="9">
        <v>36000</v>
      </c>
      <c r="L33" s="9">
        <v>36000</v>
      </c>
      <c r="M33" s="9">
        <v>37500</v>
      </c>
      <c r="N33" s="10">
        <f>SUM(B33:M33)</f>
        <v>426000</v>
      </c>
      <c r="IU33" s="17"/>
    </row>
    <row r="34" spans="1:14" s="11" customFormat="1" ht="12.75">
      <c r="A34" s="11" t="s">
        <v>28</v>
      </c>
      <c r="B34" s="12">
        <f>B33*0.8</f>
        <v>24000</v>
      </c>
      <c r="C34" s="12">
        <f aca="true" t="shared" si="9" ref="C34:N34">C33*0.8</f>
        <v>20000</v>
      </c>
      <c r="D34" s="12">
        <f t="shared" si="9"/>
        <v>22000</v>
      </c>
      <c r="E34" s="12">
        <f t="shared" si="9"/>
        <v>26400</v>
      </c>
      <c r="F34" s="12">
        <f t="shared" si="9"/>
        <v>29600</v>
      </c>
      <c r="G34" s="12">
        <f t="shared" si="9"/>
        <v>32800</v>
      </c>
      <c r="H34" s="12">
        <f t="shared" si="9"/>
        <v>33600</v>
      </c>
      <c r="I34" s="12">
        <f t="shared" si="9"/>
        <v>33600</v>
      </c>
      <c r="J34" s="12">
        <f t="shared" si="9"/>
        <v>31200</v>
      </c>
      <c r="K34" s="12">
        <f t="shared" si="9"/>
        <v>28800</v>
      </c>
      <c r="L34" s="12">
        <f t="shared" si="9"/>
        <v>28800</v>
      </c>
      <c r="M34" s="12">
        <f t="shared" si="9"/>
        <v>30000</v>
      </c>
      <c r="N34" s="12">
        <f t="shared" si="9"/>
        <v>340800</v>
      </c>
    </row>
    <row r="35" spans="1:14" ht="12.75">
      <c r="A35" s="27" t="s">
        <v>29</v>
      </c>
      <c r="B35" s="28">
        <f>B33-B34</f>
        <v>6000</v>
      </c>
      <c r="C35" s="28">
        <f aca="true" t="shared" si="10" ref="C35:N35">C33-C34</f>
        <v>5000</v>
      </c>
      <c r="D35" s="28">
        <f t="shared" si="10"/>
        <v>5500</v>
      </c>
      <c r="E35" s="28">
        <f t="shared" si="10"/>
        <v>6600</v>
      </c>
      <c r="F35" s="28">
        <f t="shared" si="10"/>
        <v>7400</v>
      </c>
      <c r="G35" s="28">
        <f t="shared" si="10"/>
        <v>8200</v>
      </c>
      <c r="H35" s="28">
        <f t="shared" si="10"/>
        <v>8400</v>
      </c>
      <c r="I35" s="28">
        <f t="shared" si="10"/>
        <v>8400</v>
      </c>
      <c r="J35" s="28">
        <f t="shared" si="10"/>
        <v>7800</v>
      </c>
      <c r="K35" s="28">
        <f t="shared" si="10"/>
        <v>7200</v>
      </c>
      <c r="L35" s="28">
        <f t="shared" si="10"/>
        <v>7200</v>
      </c>
      <c r="M35" s="28">
        <f t="shared" si="10"/>
        <v>7500</v>
      </c>
      <c r="N35" s="28">
        <f t="shared" si="10"/>
        <v>85200</v>
      </c>
    </row>
    <row r="36" spans="2:14" s="14" customFormat="1" ht="12.75">
      <c r="B36" s="15">
        <f>B35/B33</f>
        <v>0.2</v>
      </c>
      <c r="C36" s="15">
        <f aca="true" t="shared" si="11" ref="C36:N36">C35/C33</f>
        <v>0.2</v>
      </c>
      <c r="D36" s="15">
        <f t="shared" si="11"/>
        <v>0.2</v>
      </c>
      <c r="E36" s="15">
        <f t="shared" si="11"/>
        <v>0.2</v>
      </c>
      <c r="F36" s="15">
        <f t="shared" si="11"/>
        <v>0.2</v>
      </c>
      <c r="G36" s="15">
        <f t="shared" si="11"/>
        <v>0.2</v>
      </c>
      <c r="H36" s="15">
        <f t="shared" si="11"/>
        <v>0.2</v>
      </c>
      <c r="I36" s="15">
        <f t="shared" si="11"/>
        <v>0.2</v>
      </c>
      <c r="J36" s="15">
        <f t="shared" si="11"/>
        <v>0.2</v>
      </c>
      <c r="K36" s="15">
        <f t="shared" si="11"/>
        <v>0.2</v>
      </c>
      <c r="L36" s="15">
        <f t="shared" si="11"/>
        <v>0.2</v>
      </c>
      <c r="M36" s="15">
        <f t="shared" si="11"/>
        <v>0.2</v>
      </c>
      <c r="N36" s="15">
        <f t="shared" si="11"/>
        <v>0.2</v>
      </c>
    </row>
    <row r="38" spans="1:255" s="16" customFormat="1" ht="12.75">
      <c r="A38" s="8" t="s">
        <v>30</v>
      </c>
      <c r="B38" s="9">
        <v>37000</v>
      </c>
      <c r="C38" s="9">
        <v>34000</v>
      </c>
      <c r="D38" s="9">
        <v>35000</v>
      </c>
      <c r="E38" s="9">
        <v>42000</v>
      </c>
      <c r="F38" s="9">
        <v>45000</v>
      </c>
      <c r="G38" s="9">
        <v>44000</v>
      </c>
      <c r="H38" s="9">
        <v>44000</v>
      </c>
      <c r="I38" s="9">
        <v>42000</v>
      </c>
      <c r="J38" s="9">
        <v>40000</v>
      </c>
      <c r="K38" s="9">
        <v>40000</v>
      </c>
      <c r="L38" s="9">
        <v>39000</v>
      </c>
      <c r="M38" s="9">
        <v>40000</v>
      </c>
      <c r="N38" s="10">
        <f>SUM(B38:M38)</f>
        <v>482000</v>
      </c>
      <c r="IU38" s="17"/>
    </row>
    <row r="39" spans="1:255" s="16" customFormat="1" ht="12.75">
      <c r="A39" s="8" t="s">
        <v>31</v>
      </c>
      <c r="B39" s="9">
        <v>3000</v>
      </c>
      <c r="C39" s="9">
        <v>1500</v>
      </c>
      <c r="D39" s="9">
        <v>1500</v>
      </c>
      <c r="E39" s="9">
        <v>1500</v>
      </c>
      <c r="F39" s="9">
        <v>3000</v>
      </c>
      <c r="G39" s="9">
        <v>1500</v>
      </c>
      <c r="H39" s="9">
        <v>1500</v>
      </c>
      <c r="I39" s="9">
        <v>1500</v>
      </c>
      <c r="J39" s="9">
        <v>1500</v>
      </c>
      <c r="K39" s="9">
        <v>3000</v>
      </c>
      <c r="L39" s="9">
        <v>1500</v>
      </c>
      <c r="M39" s="9">
        <v>1500</v>
      </c>
      <c r="N39" s="10">
        <f>SUM(B39:M39)</f>
        <v>22500</v>
      </c>
      <c r="IU39" s="17"/>
    </row>
    <row r="40" spans="1:14" ht="12.75">
      <c r="A40" s="2" t="s">
        <v>32</v>
      </c>
      <c r="B40" s="12">
        <f>B38*0.84</f>
        <v>31080</v>
      </c>
      <c r="C40" s="12">
        <f aca="true" t="shared" si="12" ref="C40:N40">C38*0.84</f>
        <v>28560</v>
      </c>
      <c r="D40" s="12">
        <f t="shared" si="12"/>
        <v>29400</v>
      </c>
      <c r="E40" s="12">
        <f t="shared" si="12"/>
        <v>35280</v>
      </c>
      <c r="F40" s="12">
        <f t="shared" si="12"/>
        <v>37800</v>
      </c>
      <c r="G40" s="12">
        <f t="shared" si="12"/>
        <v>36960</v>
      </c>
      <c r="H40" s="12">
        <f t="shared" si="12"/>
        <v>36960</v>
      </c>
      <c r="I40" s="12">
        <f t="shared" si="12"/>
        <v>35280</v>
      </c>
      <c r="J40" s="12">
        <f t="shared" si="12"/>
        <v>33600</v>
      </c>
      <c r="K40" s="12">
        <f t="shared" si="12"/>
        <v>33600</v>
      </c>
      <c r="L40" s="12">
        <f t="shared" si="12"/>
        <v>32760</v>
      </c>
      <c r="M40" s="12">
        <f t="shared" si="12"/>
        <v>33600</v>
      </c>
      <c r="N40" s="12">
        <f t="shared" si="12"/>
        <v>404880</v>
      </c>
    </row>
    <row r="41" spans="1:14" ht="12.75">
      <c r="A41" s="27" t="s">
        <v>33</v>
      </c>
      <c r="B41" s="28">
        <f>(B38+B39)-B40</f>
        <v>8920</v>
      </c>
      <c r="C41" s="28">
        <f aca="true" t="shared" si="13" ref="C41:N41">(C38+C39)-C40</f>
        <v>6940</v>
      </c>
      <c r="D41" s="28">
        <f t="shared" si="13"/>
        <v>7100</v>
      </c>
      <c r="E41" s="28">
        <f t="shared" si="13"/>
        <v>8220</v>
      </c>
      <c r="F41" s="28">
        <f t="shared" si="13"/>
        <v>10200</v>
      </c>
      <c r="G41" s="28">
        <f t="shared" si="13"/>
        <v>8540</v>
      </c>
      <c r="H41" s="28">
        <f t="shared" si="13"/>
        <v>8540</v>
      </c>
      <c r="I41" s="28">
        <f t="shared" si="13"/>
        <v>8220</v>
      </c>
      <c r="J41" s="28">
        <f t="shared" si="13"/>
        <v>7900</v>
      </c>
      <c r="K41" s="28">
        <f t="shared" si="13"/>
        <v>9400</v>
      </c>
      <c r="L41" s="28">
        <f t="shared" si="13"/>
        <v>7740</v>
      </c>
      <c r="M41" s="28">
        <f t="shared" si="13"/>
        <v>7900</v>
      </c>
      <c r="N41" s="28">
        <f t="shared" si="13"/>
        <v>99620</v>
      </c>
    </row>
    <row r="42" spans="2:14" s="14" customFormat="1" ht="12.75">
      <c r="B42" s="15">
        <f>B41/B38</f>
        <v>0.2410810810810811</v>
      </c>
      <c r="C42" s="15">
        <f aca="true" t="shared" si="14" ref="C42:N42">C41/C38</f>
        <v>0.20411764705882354</v>
      </c>
      <c r="D42" s="15">
        <f t="shared" si="14"/>
        <v>0.20285714285714285</v>
      </c>
      <c r="E42" s="15">
        <f t="shared" si="14"/>
        <v>0.1957142857142857</v>
      </c>
      <c r="F42" s="15">
        <f t="shared" si="14"/>
        <v>0.22666666666666666</v>
      </c>
      <c r="G42" s="15">
        <f t="shared" si="14"/>
        <v>0.1940909090909091</v>
      </c>
      <c r="H42" s="15">
        <f t="shared" si="14"/>
        <v>0.1940909090909091</v>
      </c>
      <c r="I42" s="15">
        <f t="shared" si="14"/>
        <v>0.1957142857142857</v>
      </c>
      <c r="J42" s="15">
        <f t="shared" si="14"/>
        <v>0.1975</v>
      </c>
      <c r="K42" s="15">
        <f t="shared" si="14"/>
        <v>0.235</v>
      </c>
      <c r="L42" s="15">
        <f t="shared" si="14"/>
        <v>0.19846153846153847</v>
      </c>
      <c r="M42" s="15">
        <f t="shared" si="14"/>
        <v>0.1975</v>
      </c>
      <c r="N42" s="15">
        <f t="shared" si="14"/>
        <v>0.2066804979253112</v>
      </c>
    </row>
    <row r="44" spans="1:255" s="16" customFormat="1" ht="12.75">
      <c r="A44" s="8" t="s">
        <v>34</v>
      </c>
      <c r="B44" s="9">
        <v>13000</v>
      </c>
      <c r="C44" s="9">
        <v>12500</v>
      </c>
      <c r="D44" s="9">
        <v>14000</v>
      </c>
      <c r="E44" s="9">
        <v>17500</v>
      </c>
      <c r="F44" s="9">
        <v>18250</v>
      </c>
      <c r="G44" s="9">
        <v>20500</v>
      </c>
      <c r="H44" s="9">
        <v>19500</v>
      </c>
      <c r="I44" s="9">
        <v>19500</v>
      </c>
      <c r="J44" s="9">
        <v>18500</v>
      </c>
      <c r="K44" s="9">
        <v>17500</v>
      </c>
      <c r="L44" s="9">
        <v>17250</v>
      </c>
      <c r="M44" s="9">
        <v>17850</v>
      </c>
      <c r="N44" s="10">
        <f>SUM(B44:M44)</f>
        <v>205850</v>
      </c>
      <c r="IU44" s="17"/>
    </row>
    <row r="45" spans="1:14" ht="12.75">
      <c r="A45" s="2" t="s">
        <v>35</v>
      </c>
      <c r="B45" s="12">
        <f aca="true" t="shared" si="15" ref="B45:N45">B44*0.6</f>
        <v>7800</v>
      </c>
      <c r="C45" s="12">
        <f t="shared" si="15"/>
        <v>7500</v>
      </c>
      <c r="D45" s="12">
        <f t="shared" si="15"/>
        <v>8400</v>
      </c>
      <c r="E45" s="12">
        <f t="shared" si="15"/>
        <v>10500</v>
      </c>
      <c r="F45" s="12">
        <f t="shared" si="15"/>
        <v>10950</v>
      </c>
      <c r="G45" s="12">
        <f t="shared" si="15"/>
        <v>12300</v>
      </c>
      <c r="H45" s="12">
        <f t="shared" si="15"/>
        <v>11700</v>
      </c>
      <c r="I45" s="12">
        <f t="shared" si="15"/>
        <v>11700</v>
      </c>
      <c r="J45" s="12">
        <f t="shared" si="15"/>
        <v>11100</v>
      </c>
      <c r="K45" s="12">
        <f t="shared" si="15"/>
        <v>10500</v>
      </c>
      <c r="L45" s="12">
        <f t="shared" si="15"/>
        <v>10350</v>
      </c>
      <c r="M45" s="12">
        <f t="shared" si="15"/>
        <v>10710</v>
      </c>
      <c r="N45" s="12">
        <f t="shared" si="15"/>
        <v>123510</v>
      </c>
    </row>
    <row r="46" spans="1:14" ht="12.75">
      <c r="A46" s="27" t="s">
        <v>36</v>
      </c>
      <c r="B46" s="28">
        <f>B44-B45</f>
        <v>5200</v>
      </c>
      <c r="C46" s="28">
        <f aca="true" t="shared" si="16" ref="C46:N46">C44-C45</f>
        <v>5000</v>
      </c>
      <c r="D46" s="28">
        <f t="shared" si="16"/>
        <v>5600</v>
      </c>
      <c r="E46" s="28">
        <f t="shared" si="16"/>
        <v>7000</v>
      </c>
      <c r="F46" s="28">
        <f t="shared" si="16"/>
        <v>7300</v>
      </c>
      <c r="G46" s="28">
        <f t="shared" si="16"/>
        <v>8200</v>
      </c>
      <c r="H46" s="28">
        <f t="shared" si="16"/>
        <v>7800</v>
      </c>
      <c r="I46" s="28">
        <f t="shared" si="16"/>
        <v>7800</v>
      </c>
      <c r="J46" s="28">
        <f t="shared" si="16"/>
        <v>7400</v>
      </c>
      <c r="K46" s="28">
        <f t="shared" si="16"/>
        <v>7000</v>
      </c>
      <c r="L46" s="28">
        <f t="shared" si="16"/>
        <v>6900</v>
      </c>
      <c r="M46" s="28">
        <f t="shared" si="16"/>
        <v>7140</v>
      </c>
      <c r="N46" s="28">
        <f t="shared" si="16"/>
        <v>82340</v>
      </c>
    </row>
    <row r="47" spans="2:14" s="14" customFormat="1" ht="12.75">
      <c r="B47" s="15">
        <f>B46/B44</f>
        <v>0.4</v>
      </c>
      <c r="C47" s="15">
        <f aca="true" t="shared" si="17" ref="C47:N47">C46/C44</f>
        <v>0.4</v>
      </c>
      <c r="D47" s="15">
        <f t="shared" si="17"/>
        <v>0.4</v>
      </c>
      <c r="E47" s="15">
        <f t="shared" si="17"/>
        <v>0.4</v>
      </c>
      <c r="F47" s="15">
        <f t="shared" si="17"/>
        <v>0.4</v>
      </c>
      <c r="G47" s="15">
        <f t="shared" si="17"/>
        <v>0.4</v>
      </c>
      <c r="H47" s="15">
        <f t="shared" si="17"/>
        <v>0.4</v>
      </c>
      <c r="I47" s="15">
        <f t="shared" si="17"/>
        <v>0.4</v>
      </c>
      <c r="J47" s="15">
        <f t="shared" si="17"/>
        <v>0.4</v>
      </c>
      <c r="K47" s="15">
        <f t="shared" si="17"/>
        <v>0.4</v>
      </c>
      <c r="L47" s="15">
        <f t="shared" si="17"/>
        <v>0.4</v>
      </c>
      <c r="M47" s="15">
        <f t="shared" si="17"/>
        <v>0.4</v>
      </c>
      <c r="N47" s="15">
        <f t="shared" si="17"/>
        <v>0.4</v>
      </c>
    </row>
    <row r="49" spans="1:255" s="16" customFormat="1" ht="12.75">
      <c r="A49" s="8" t="s">
        <v>37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10">
        <f>SUM(B49:M49)</f>
        <v>0</v>
      </c>
      <c r="IU49" s="17"/>
    </row>
    <row r="50" spans="1:14" ht="12.75">
      <c r="A50" s="2" t="s">
        <v>38</v>
      </c>
      <c r="B50" s="12">
        <f aca="true" t="shared" si="18" ref="B50:M50">B49-B51</f>
        <v>0</v>
      </c>
      <c r="C50" s="12">
        <f t="shared" si="18"/>
        <v>0</v>
      </c>
      <c r="D50" s="12">
        <f t="shared" si="18"/>
        <v>0</v>
      </c>
      <c r="E50" s="12">
        <f t="shared" si="18"/>
        <v>0</v>
      </c>
      <c r="F50" s="12">
        <f t="shared" si="18"/>
        <v>0</v>
      </c>
      <c r="G50" s="12">
        <f t="shared" si="18"/>
        <v>0</v>
      </c>
      <c r="H50" s="12">
        <f t="shared" si="18"/>
        <v>0</v>
      </c>
      <c r="I50" s="12">
        <f t="shared" si="18"/>
        <v>0</v>
      </c>
      <c r="J50" s="12">
        <f t="shared" si="18"/>
        <v>0</v>
      </c>
      <c r="K50" s="12">
        <f t="shared" si="18"/>
        <v>0</v>
      </c>
      <c r="L50" s="12">
        <f t="shared" si="18"/>
        <v>0</v>
      </c>
      <c r="M50" s="12">
        <f t="shared" si="18"/>
        <v>0</v>
      </c>
      <c r="N50" s="6">
        <f>SUM(B50:M50)</f>
        <v>0</v>
      </c>
    </row>
    <row r="51" spans="1:14" ht="12.75">
      <c r="A51" s="2" t="s">
        <v>39</v>
      </c>
      <c r="B51" s="6">
        <f aca="true" t="shared" si="19" ref="B51:M51">B49*B52</f>
        <v>0</v>
      </c>
      <c r="C51" s="6">
        <f t="shared" si="19"/>
        <v>0</v>
      </c>
      <c r="D51" s="6">
        <f t="shared" si="19"/>
        <v>0</v>
      </c>
      <c r="E51" s="6">
        <f t="shared" si="19"/>
        <v>0</v>
      </c>
      <c r="F51" s="6">
        <f t="shared" si="19"/>
        <v>0</v>
      </c>
      <c r="G51" s="6">
        <f t="shared" si="19"/>
        <v>0</v>
      </c>
      <c r="H51" s="6">
        <f t="shared" si="19"/>
        <v>0</v>
      </c>
      <c r="I51" s="6">
        <f t="shared" si="19"/>
        <v>0</v>
      </c>
      <c r="J51" s="6">
        <f t="shared" si="19"/>
        <v>0</v>
      </c>
      <c r="K51" s="6">
        <f t="shared" si="19"/>
        <v>0</v>
      </c>
      <c r="L51" s="6">
        <f t="shared" si="19"/>
        <v>0</v>
      </c>
      <c r="M51" s="6">
        <f t="shared" si="19"/>
        <v>0</v>
      </c>
      <c r="N51" s="6">
        <f>SUM(B51:M51)</f>
        <v>0</v>
      </c>
    </row>
    <row r="52" spans="2:14" s="14" customFormat="1" ht="12.75">
      <c r="B52" s="15">
        <v>0</v>
      </c>
      <c r="C52" s="15">
        <f aca="true" t="shared" si="20" ref="C52:M52">B52</f>
        <v>0</v>
      </c>
      <c r="D52" s="15">
        <f t="shared" si="20"/>
        <v>0</v>
      </c>
      <c r="E52" s="15">
        <f t="shared" si="20"/>
        <v>0</v>
      </c>
      <c r="F52" s="15">
        <f t="shared" si="20"/>
        <v>0</v>
      </c>
      <c r="G52" s="15">
        <f t="shared" si="20"/>
        <v>0</v>
      </c>
      <c r="H52" s="15">
        <f t="shared" si="20"/>
        <v>0</v>
      </c>
      <c r="I52" s="15">
        <f t="shared" si="20"/>
        <v>0</v>
      </c>
      <c r="J52" s="15">
        <f t="shared" si="20"/>
        <v>0</v>
      </c>
      <c r="K52" s="15">
        <f t="shared" si="20"/>
        <v>0</v>
      </c>
      <c r="L52" s="15">
        <f t="shared" si="20"/>
        <v>0</v>
      </c>
      <c r="M52" s="15">
        <f t="shared" si="20"/>
        <v>0</v>
      </c>
      <c r="N52" s="15" t="e">
        <f>N51/N49</f>
        <v>#DIV/0!</v>
      </c>
    </row>
    <row r="54" spans="1:255" s="16" customFormat="1" ht="12.75">
      <c r="A54" s="8" t="s">
        <v>40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0">
        <f>SUM(B54:M54)</f>
        <v>0</v>
      </c>
      <c r="IU54" s="17"/>
    </row>
    <row r="55" spans="1:255" s="16" customFormat="1" ht="12.75">
      <c r="A55" s="8" t="s">
        <v>41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10">
        <f>SUM(B55:M55)</f>
        <v>0</v>
      </c>
      <c r="IU55" s="17"/>
    </row>
    <row r="56" spans="1:14" ht="12.75">
      <c r="A56" s="2" t="s">
        <v>42</v>
      </c>
      <c r="B56" s="6">
        <f aca="true" t="shared" si="21" ref="B56:M56">B54-B55</f>
        <v>0</v>
      </c>
      <c r="C56" s="6">
        <f t="shared" si="21"/>
        <v>0</v>
      </c>
      <c r="D56" s="6">
        <f t="shared" si="21"/>
        <v>0</v>
      </c>
      <c r="E56" s="6">
        <f t="shared" si="21"/>
        <v>0</v>
      </c>
      <c r="F56" s="6">
        <f t="shared" si="21"/>
        <v>0</v>
      </c>
      <c r="G56" s="6">
        <f t="shared" si="21"/>
        <v>0</v>
      </c>
      <c r="H56" s="6">
        <f t="shared" si="21"/>
        <v>0</v>
      </c>
      <c r="I56" s="6">
        <f t="shared" si="21"/>
        <v>0</v>
      </c>
      <c r="J56" s="6">
        <f t="shared" si="21"/>
        <v>0</v>
      </c>
      <c r="K56" s="6">
        <f t="shared" si="21"/>
        <v>0</v>
      </c>
      <c r="L56" s="6">
        <f t="shared" si="21"/>
        <v>0</v>
      </c>
      <c r="M56" s="6">
        <f t="shared" si="21"/>
        <v>0</v>
      </c>
      <c r="N56" s="6">
        <f>SUM(B56:M56)</f>
        <v>0</v>
      </c>
    </row>
    <row r="57" spans="2:14" ht="12.75">
      <c r="B57" s="7">
        <v>0</v>
      </c>
      <c r="C57" s="7">
        <v>0</v>
      </c>
      <c r="D57" s="7" t="e">
        <f aca="true" t="shared" si="22" ref="D57:N57">D56/D54</f>
        <v>#DIV/0!</v>
      </c>
      <c r="E57" s="7" t="e">
        <f t="shared" si="22"/>
        <v>#DIV/0!</v>
      </c>
      <c r="F57" s="7" t="e">
        <f t="shared" si="22"/>
        <v>#DIV/0!</v>
      </c>
      <c r="G57" s="7" t="e">
        <f t="shared" si="22"/>
        <v>#DIV/0!</v>
      </c>
      <c r="H57" s="7" t="e">
        <f t="shared" si="22"/>
        <v>#DIV/0!</v>
      </c>
      <c r="I57" s="7" t="e">
        <f t="shared" si="22"/>
        <v>#DIV/0!</v>
      </c>
      <c r="J57" s="7" t="e">
        <f t="shared" si="22"/>
        <v>#DIV/0!</v>
      </c>
      <c r="K57" s="7" t="e">
        <f t="shared" si="22"/>
        <v>#DIV/0!</v>
      </c>
      <c r="L57" s="7" t="e">
        <f t="shared" si="22"/>
        <v>#DIV/0!</v>
      </c>
      <c r="M57" s="7" t="e">
        <f t="shared" si="22"/>
        <v>#DIV/0!</v>
      </c>
      <c r="N57" s="7" t="e">
        <f t="shared" si="22"/>
        <v>#DIV/0!</v>
      </c>
    </row>
    <row r="59" spans="1:255" s="16" customFormat="1" ht="12.75">
      <c r="A59" s="8" t="s">
        <v>43</v>
      </c>
      <c r="B59" s="9">
        <v>8000</v>
      </c>
      <c r="C59" s="9">
        <v>7850</v>
      </c>
      <c r="D59" s="9">
        <v>9000</v>
      </c>
      <c r="E59" s="9">
        <v>9500</v>
      </c>
      <c r="F59" s="9">
        <v>10500</v>
      </c>
      <c r="G59" s="9">
        <v>11000</v>
      </c>
      <c r="H59" s="9">
        <v>11500</v>
      </c>
      <c r="I59" s="9">
        <v>11500</v>
      </c>
      <c r="J59" s="9">
        <v>10500</v>
      </c>
      <c r="K59" s="9">
        <v>9800</v>
      </c>
      <c r="L59" s="9">
        <v>9000</v>
      </c>
      <c r="M59" s="9">
        <v>9000</v>
      </c>
      <c r="N59" s="10">
        <f>SUM(B59:M59)</f>
        <v>117150</v>
      </c>
      <c r="IU59" s="17"/>
    </row>
    <row r="60" spans="1:14" ht="12.75">
      <c r="A60" s="2" t="s">
        <v>44</v>
      </c>
      <c r="B60" s="12">
        <f>B59*0.45</f>
        <v>3600</v>
      </c>
      <c r="C60" s="12">
        <f aca="true" t="shared" si="23" ref="C60:N60">C59*0.45</f>
        <v>3532.5</v>
      </c>
      <c r="D60" s="12">
        <f t="shared" si="23"/>
        <v>4050</v>
      </c>
      <c r="E60" s="12">
        <f t="shared" si="23"/>
        <v>4275</v>
      </c>
      <c r="F60" s="12">
        <f t="shared" si="23"/>
        <v>4725</v>
      </c>
      <c r="G60" s="12">
        <f t="shared" si="23"/>
        <v>4950</v>
      </c>
      <c r="H60" s="12">
        <f t="shared" si="23"/>
        <v>5175</v>
      </c>
      <c r="I60" s="12">
        <f t="shared" si="23"/>
        <v>5175</v>
      </c>
      <c r="J60" s="12">
        <f t="shared" si="23"/>
        <v>4725</v>
      </c>
      <c r="K60" s="12">
        <f t="shared" si="23"/>
        <v>4410</v>
      </c>
      <c r="L60" s="12">
        <f t="shared" si="23"/>
        <v>4050</v>
      </c>
      <c r="M60" s="12">
        <f t="shared" si="23"/>
        <v>4050</v>
      </c>
      <c r="N60" s="12">
        <f t="shared" si="23"/>
        <v>52717.5</v>
      </c>
    </row>
    <row r="61" spans="1:14" ht="12.75">
      <c r="A61" s="27" t="s">
        <v>45</v>
      </c>
      <c r="B61" s="28">
        <f>B59-B60</f>
        <v>4400</v>
      </c>
      <c r="C61" s="28">
        <f aca="true" t="shared" si="24" ref="C61:N61">C59-C60</f>
        <v>4317.5</v>
      </c>
      <c r="D61" s="28">
        <f t="shared" si="24"/>
        <v>4950</v>
      </c>
      <c r="E61" s="28">
        <f t="shared" si="24"/>
        <v>5225</v>
      </c>
      <c r="F61" s="28">
        <f t="shared" si="24"/>
        <v>5775</v>
      </c>
      <c r="G61" s="28">
        <f t="shared" si="24"/>
        <v>6050</v>
      </c>
      <c r="H61" s="28">
        <f t="shared" si="24"/>
        <v>6325</v>
      </c>
      <c r="I61" s="28">
        <f t="shared" si="24"/>
        <v>6325</v>
      </c>
      <c r="J61" s="28">
        <f t="shared" si="24"/>
        <v>5775</v>
      </c>
      <c r="K61" s="28">
        <f t="shared" si="24"/>
        <v>5390</v>
      </c>
      <c r="L61" s="28">
        <f t="shared" si="24"/>
        <v>4950</v>
      </c>
      <c r="M61" s="28">
        <f t="shared" si="24"/>
        <v>4950</v>
      </c>
      <c r="N61" s="28">
        <f t="shared" si="24"/>
        <v>64432.5</v>
      </c>
    </row>
    <row r="62" spans="2:14" ht="12.75">
      <c r="B62" s="15">
        <f>B61/B59</f>
        <v>0.55</v>
      </c>
      <c r="C62" s="15">
        <f>C61/C59</f>
        <v>0.55</v>
      </c>
      <c r="D62" s="15">
        <f>D61/D59</f>
        <v>0.55</v>
      </c>
      <c r="E62" s="15">
        <f aca="true" t="shared" si="25" ref="E62:M62">D62</f>
        <v>0.55</v>
      </c>
      <c r="F62" s="15">
        <f t="shared" si="25"/>
        <v>0.55</v>
      </c>
      <c r="G62" s="15">
        <f t="shared" si="25"/>
        <v>0.55</v>
      </c>
      <c r="H62" s="15">
        <f t="shared" si="25"/>
        <v>0.55</v>
      </c>
      <c r="I62" s="15">
        <f t="shared" si="25"/>
        <v>0.55</v>
      </c>
      <c r="J62" s="15">
        <f t="shared" si="25"/>
        <v>0.55</v>
      </c>
      <c r="K62" s="15">
        <f t="shared" si="25"/>
        <v>0.55</v>
      </c>
      <c r="L62" s="15">
        <f t="shared" si="25"/>
        <v>0.55</v>
      </c>
      <c r="M62" s="15">
        <f t="shared" si="25"/>
        <v>0.55</v>
      </c>
      <c r="N62" s="7">
        <f>N61/N59</f>
        <v>0.55</v>
      </c>
    </row>
    <row r="64" spans="1:255" s="16" customFormat="1" ht="12.75">
      <c r="A64" s="8" t="s">
        <v>46</v>
      </c>
      <c r="B64" s="9">
        <v>21000</v>
      </c>
      <c r="C64" s="9">
        <v>20000</v>
      </c>
      <c r="D64" s="9">
        <v>22000</v>
      </c>
      <c r="E64" s="9">
        <v>23500</v>
      </c>
      <c r="F64" s="9">
        <v>24500</v>
      </c>
      <c r="G64" s="9">
        <v>28000</v>
      </c>
      <c r="H64" s="9">
        <v>29000</v>
      </c>
      <c r="I64" s="9">
        <v>28000</v>
      </c>
      <c r="J64" s="9">
        <v>26000</v>
      </c>
      <c r="K64" s="9">
        <v>23000</v>
      </c>
      <c r="L64" s="9">
        <v>21000</v>
      </c>
      <c r="M64" s="9">
        <v>22000</v>
      </c>
      <c r="N64" s="10">
        <f>SUM(B64:M64)</f>
        <v>288000</v>
      </c>
      <c r="IU64" s="17"/>
    </row>
    <row r="65" spans="1:255" s="16" customFormat="1" ht="12.75">
      <c r="A65" s="8" t="s">
        <v>47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10">
        <f>SUM(B65:M65)</f>
        <v>0</v>
      </c>
      <c r="IU65" s="17"/>
    </row>
    <row r="66" spans="1:14" ht="12.75">
      <c r="A66" s="2" t="s">
        <v>48</v>
      </c>
      <c r="B66" s="12">
        <f>B64*0.65</f>
        <v>13650</v>
      </c>
      <c r="C66" s="12">
        <f aca="true" t="shared" si="26" ref="C66:N66">C64*0.65</f>
        <v>13000</v>
      </c>
      <c r="D66" s="12">
        <f t="shared" si="26"/>
        <v>14300</v>
      </c>
      <c r="E66" s="12">
        <f t="shared" si="26"/>
        <v>15275</v>
      </c>
      <c r="F66" s="12">
        <f t="shared" si="26"/>
        <v>15925</v>
      </c>
      <c r="G66" s="12">
        <f t="shared" si="26"/>
        <v>18200</v>
      </c>
      <c r="H66" s="12">
        <f t="shared" si="26"/>
        <v>18850</v>
      </c>
      <c r="I66" s="12">
        <f t="shared" si="26"/>
        <v>18200</v>
      </c>
      <c r="J66" s="12">
        <f t="shared" si="26"/>
        <v>16900</v>
      </c>
      <c r="K66" s="12">
        <f t="shared" si="26"/>
        <v>14950</v>
      </c>
      <c r="L66" s="12">
        <f t="shared" si="26"/>
        <v>13650</v>
      </c>
      <c r="M66" s="12">
        <f t="shared" si="26"/>
        <v>14300</v>
      </c>
      <c r="N66" s="12">
        <f t="shared" si="26"/>
        <v>187200</v>
      </c>
    </row>
    <row r="67" spans="1:14" ht="12.75">
      <c r="A67" s="27" t="s">
        <v>49</v>
      </c>
      <c r="B67" s="29">
        <f>(B64+B65)-B66</f>
        <v>7350</v>
      </c>
      <c r="C67" s="29">
        <f aca="true" t="shared" si="27" ref="C67:N67">(C64+C65)-C66</f>
        <v>7000</v>
      </c>
      <c r="D67" s="29">
        <f t="shared" si="27"/>
        <v>7700</v>
      </c>
      <c r="E67" s="29">
        <f t="shared" si="27"/>
        <v>8225</v>
      </c>
      <c r="F67" s="29">
        <f t="shared" si="27"/>
        <v>8575</v>
      </c>
      <c r="G67" s="29">
        <f t="shared" si="27"/>
        <v>9800</v>
      </c>
      <c r="H67" s="29">
        <f t="shared" si="27"/>
        <v>10150</v>
      </c>
      <c r="I67" s="29">
        <f t="shared" si="27"/>
        <v>9800</v>
      </c>
      <c r="J67" s="29">
        <f t="shared" si="27"/>
        <v>9100</v>
      </c>
      <c r="K67" s="29">
        <f t="shared" si="27"/>
        <v>8050</v>
      </c>
      <c r="L67" s="29">
        <f t="shared" si="27"/>
        <v>7350</v>
      </c>
      <c r="M67" s="29">
        <f t="shared" si="27"/>
        <v>7700</v>
      </c>
      <c r="N67" s="29">
        <f t="shared" si="27"/>
        <v>100800</v>
      </c>
    </row>
    <row r="68" spans="2:14" ht="12.75">
      <c r="B68" s="15">
        <f>B67/(B64+B65)</f>
        <v>0.35</v>
      </c>
      <c r="C68" s="15">
        <f aca="true" t="shared" si="28" ref="C68:N68">C67/(C64+C65)</f>
        <v>0.35</v>
      </c>
      <c r="D68" s="15">
        <f t="shared" si="28"/>
        <v>0.35</v>
      </c>
      <c r="E68" s="15">
        <f t="shared" si="28"/>
        <v>0.35</v>
      </c>
      <c r="F68" s="15">
        <f t="shared" si="28"/>
        <v>0.35</v>
      </c>
      <c r="G68" s="15">
        <f t="shared" si="28"/>
        <v>0.35</v>
      </c>
      <c r="H68" s="15">
        <f t="shared" si="28"/>
        <v>0.35</v>
      </c>
      <c r="I68" s="15">
        <f t="shared" si="28"/>
        <v>0.35</v>
      </c>
      <c r="J68" s="15">
        <f t="shared" si="28"/>
        <v>0.35</v>
      </c>
      <c r="K68" s="15">
        <f t="shared" si="28"/>
        <v>0.35</v>
      </c>
      <c r="L68" s="15">
        <f t="shared" si="28"/>
        <v>0.35</v>
      </c>
      <c r="M68" s="15">
        <f t="shared" si="28"/>
        <v>0.35</v>
      </c>
      <c r="N68" s="15">
        <f t="shared" si="28"/>
        <v>0.35</v>
      </c>
    </row>
    <row r="70" spans="1:255" s="16" customFormat="1" ht="12.75">
      <c r="A70" s="8" t="s">
        <v>50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10">
        <f>SUM(B70:M70)</f>
        <v>0</v>
      </c>
      <c r="IU70" s="17"/>
    </row>
    <row r="71" spans="1:14" ht="12.75">
      <c r="A71" s="2" t="s">
        <v>51</v>
      </c>
      <c r="B71" s="12">
        <f aca="true" t="shared" si="29" ref="B71:M71">B70-B72</f>
        <v>0</v>
      </c>
      <c r="C71" s="12">
        <f t="shared" si="29"/>
        <v>0</v>
      </c>
      <c r="D71" s="12">
        <f t="shared" si="29"/>
        <v>0</v>
      </c>
      <c r="E71" s="12">
        <f t="shared" si="29"/>
        <v>0</v>
      </c>
      <c r="F71" s="12">
        <f t="shared" si="29"/>
        <v>0</v>
      </c>
      <c r="G71" s="12">
        <f t="shared" si="29"/>
        <v>0</v>
      </c>
      <c r="H71" s="12">
        <f t="shared" si="29"/>
        <v>0</v>
      </c>
      <c r="I71" s="12">
        <f t="shared" si="29"/>
        <v>0</v>
      </c>
      <c r="J71" s="12">
        <f t="shared" si="29"/>
        <v>0</v>
      </c>
      <c r="K71" s="12">
        <f t="shared" si="29"/>
        <v>0</v>
      </c>
      <c r="L71" s="12">
        <f t="shared" si="29"/>
        <v>0</v>
      </c>
      <c r="M71" s="12">
        <f t="shared" si="29"/>
        <v>0</v>
      </c>
      <c r="N71" s="6">
        <f>SUM(B71:M71)</f>
        <v>0</v>
      </c>
    </row>
    <row r="72" spans="1:14" ht="12.75">
      <c r="A72" s="2" t="s">
        <v>52</v>
      </c>
      <c r="B72" s="6">
        <f aca="true" t="shared" si="30" ref="B72:M72">B70*B73</f>
        <v>0</v>
      </c>
      <c r="C72" s="6">
        <f t="shared" si="30"/>
        <v>0</v>
      </c>
      <c r="D72" s="6">
        <f t="shared" si="30"/>
        <v>0</v>
      </c>
      <c r="E72" s="6">
        <f t="shared" si="30"/>
        <v>0</v>
      </c>
      <c r="F72" s="6">
        <f t="shared" si="30"/>
        <v>0</v>
      </c>
      <c r="G72" s="6">
        <f t="shared" si="30"/>
        <v>0</v>
      </c>
      <c r="H72" s="6">
        <f t="shared" si="30"/>
        <v>0</v>
      </c>
      <c r="I72" s="6">
        <f t="shared" si="30"/>
        <v>0</v>
      </c>
      <c r="J72" s="6">
        <f t="shared" si="30"/>
        <v>0</v>
      </c>
      <c r="K72" s="6">
        <f t="shared" si="30"/>
        <v>0</v>
      </c>
      <c r="L72" s="6">
        <f t="shared" si="30"/>
        <v>0</v>
      </c>
      <c r="M72" s="6">
        <f t="shared" si="30"/>
        <v>0</v>
      </c>
      <c r="N72" s="6">
        <f>SUM(B72:M72)</f>
        <v>0</v>
      </c>
    </row>
    <row r="73" spans="2:14" ht="12.75">
      <c r="B73" s="15">
        <v>0</v>
      </c>
      <c r="C73" s="15">
        <f aca="true" t="shared" si="31" ref="C73:M73">B73</f>
        <v>0</v>
      </c>
      <c r="D73" s="15">
        <f t="shared" si="31"/>
        <v>0</v>
      </c>
      <c r="E73" s="15">
        <f t="shared" si="31"/>
        <v>0</v>
      </c>
      <c r="F73" s="15">
        <f t="shared" si="31"/>
        <v>0</v>
      </c>
      <c r="G73" s="15">
        <f t="shared" si="31"/>
        <v>0</v>
      </c>
      <c r="H73" s="15">
        <f t="shared" si="31"/>
        <v>0</v>
      </c>
      <c r="I73" s="15">
        <f t="shared" si="31"/>
        <v>0</v>
      </c>
      <c r="J73" s="15">
        <f t="shared" si="31"/>
        <v>0</v>
      </c>
      <c r="K73" s="15">
        <f t="shared" si="31"/>
        <v>0</v>
      </c>
      <c r="L73" s="15">
        <f t="shared" si="31"/>
        <v>0</v>
      </c>
      <c r="M73" s="15">
        <f t="shared" si="31"/>
        <v>0</v>
      </c>
      <c r="N73" s="7" t="e">
        <f>N72/N70</f>
        <v>#DIV/0!</v>
      </c>
    </row>
    <row r="75" spans="1:255" s="16" customFormat="1" ht="12.75">
      <c r="A75" s="8" t="s">
        <v>53</v>
      </c>
      <c r="B75" s="9">
        <v>9500</v>
      </c>
      <c r="C75" s="9">
        <v>8500</v>
      </c>
      <c r="D75" s="9">
        <v>9500</v>
      </c>
      <c r="E75" s="9">
        <v>9500</v>
      </c>
      <c r="F75" s="9">
        <v>10000</v>
      </c>
      <c r="G75" s="9">
        <v>10000</v>
      </c>
      <c r="H75" s="9">
        <v>11000</v>
      </c>
      <c r="I75" s="9">
        <v>11000</v>
      </c>
      <c r="J75" s="9">
        <v>10500</v>
      </c>
      <c r="K75" s="9">
        <v>10000</v>
      </c>
      <c r="L75" s="9">
        <v>9000</v>
      </c>
      <c r="M75" s="9">
        <v>11500</v>
      </c>
      <c r="N75" s="10">
        <f>SUM(B75:M75)</f>
        <v>120000</v>
      </c>
      <c r="IU75" s="17"/>
    </row>
    <row r="76" spans="1:14" ht="12.75">
      <c r="A76" s="2" t="s">
        <v>54</v>
      </c>
      <c r="B76" s="12">
        <f>B75*0.95</f>
        <v>9025</v>
      </c>
      <c r="C76" s="12">
        <f aca="true" t="shared" si="32" ref="C76:N76">C75*0.95</f>
        <v>8075</v>
      </c>
      <c r="D76" s="12">
        <f t="shared" si="32"/>
        <v>9025</v>
      </c>
      <c r="E76" s="12">
        <f t="shared" si="32"/>
        <v>9025</v>
      </c>
      <c r="F76" s="12">
        <f t="shared" si="32"/>
        <v>9500</v>
      </c>
      <c r="G76" s="12">
        <f t="shared" si="32"/>
        <v>9500</v>
      </c>
      <c r="H76" s="12">
        <f t="shared" si="32"/>
        <v>10450</v>
      </c>
      <c r="I76" s="12">
        <f t="shared" si="32"/>
        <v>10450</v>
      </c>
      <c r="J76" s="12">
        <f t="shared" si="32"/>
        <v>9975</v>
      </c>
      <c r="K76" s="12">
        <f t="shared" si="32"/>
        <v>9500</v>
      </c>
      <c r="L76" s="12">
        <f t="shared" si="32"/>
        <v>8550</v>
      </c>
      <c r="M76" s="12">
        <f t="shared" si="32"/>
        <v>10925</v>
      </c>
      <c r="N76" s="12">
        <f t="shared" si="32"/>
        <v>114000</v>
      </c>
    </row>
    <row r="77" spans="1:14" ht="12.75">
      <c r="A77" s="27" t="s">
        <v>55</v>
      </c>
      <c r="B77" s="28">
        <f>B75-B76</f>
        <v>475</v>
      </c>
      <c r="C77" s="28">
        <f aca="true" t="shared" si="33" ref="C77:N77">C75-C76</f>
        <v>425</v>
      </c>
      <c r="D77" s="28">
        <f t="shared" si="33"/>
        <v>475</v>
      </c>
      <c r="E77" s="28">
        <f t="shared" si="33"/>
        <v>475</v>
      </c>
      <c r="F77" s="28">
        <f t="shared" si="33"/>
        <v>500</v>
      </c>
      <c r="G77" s="28">
        <f t="shared" si="33"/>
        <v>500</v>
      </c>
      <c r="H77" s="28">
        <f t="shared" si="33"/>
        <v>550</v>
      </c>
      <c r="I77" s="28">
        <f t="shared" si="33"/>
        <v>550</v>
      </c>
      <c r="J77" s="28">
        <f t="shared" si="33"/>
        <v>525</v>
      </c>
      <c r="K77" s="28">
        <f t="shared" si="33"/>
        <v>500</v>
      </c>
      <c r="L77" s="28">
        <f t="shared" si="33"/>
        <v>450</v>
      </c>
      <c r="M77" s="28">
        <f t="shared" si="33"/>
        <v>575</v>
      </c>
      <c r="N77" s="28">
        <f t="shared" si="33"/>
        <v>6000</v>
      </c>
    </row>
    <row r="78" spans="2:14" ht="12.75">
      <c r="B78" s="15">
        <f>B77/B75</f>
        <v>0.05</v>
      </c>
      <c r="C78" s="15">
        <f aca="true" t="shared" si="34" ref="C78:M78">B78</f>
        <v>0.05</v>
      </c>
      <c r="D78" s="15">
        <f t="shared" si="34"/>
        <v>0.05</v>
      </c>
      <c r="E78" s="15">
        <f t="shared" si="34"/>
        <v>0.05</v>
      </c>
      <c r="F78" s="15">
        <f t="shared" si="34"/>
        <v>0.05</v>
      </c>
      <c r="G78" s="15">
        <f t="shared" si="34"/>
        <v>0.05</v>
      </c>
      <c r="H78" s="15">
        <f t="shared" si="34"/>
        <v>0.05</v>
      </c>
      <c r="I78" s="15">
        <f t="shared" si="34"/>
        <v>0.05</v>
      </c>
      <c r="J78" s="15">
        <f t="shared" si="34"/>
        <v>0.05</v>
      </c>
      <c r="K78" s="15">
        <f t="shared" si="34"/>
        <v>0.05</v>
      </c>
      <c r="L78" s="15">
        <f t="shared" si="34"/>
        <v>0.05</v>
      </c>
      <c r="M78" s="15">
        <f t="shared" si="34"/>
        <v>0.05</v>
      </c>
      <c r="N78" s="7">
        <f>N77/N75</f>
        <v>0.05</v>
      </c>
    </row>
    <row r="80" spans="1:255" s="16" customFormat="1" ht="12.75">
      <c r="A80" s="8" t="s">
        <v>56</v>
      </c>
      <c r="B80" s="9">
        <v>10000</v>
      </c>
      <c r="C80" s="9">
        <v>7500</v>
      </c>
      <c r="D80" s="9">
        <v>8500</v>
      </c>
      <c r="E80" s="9">
        <v>9500</v>
      </c>
      <c r="F80" s="9">
        <v>9500</v>
      </c>
      <c r="G80" s="9">
        <v>9500</v>
      </c>
      <c r="H80" s="9">
        <v>10250</v>
      </c>
      <c r="I80" s="9">
        <v>10250</v>
      </c>
      <c r="J80" s="9">
        <v>9500</v>
      </c>
      <c r="K80" s="9">
        <v>9000</v>
      </c>
      <c r="L80" s="9">
        <v>8500</v>
      </c>
      <c r="M80" s="9">
        <v>9500</v>
      </c>
      <c r="N80" s="10">
        <f>SUM(B80:M80)</f>
        <v>111500</v>
      </c>
      <c r="IU80" s="17"/>
    </row>
    <row r="81" spans="1:14" ht="12.75">
      <c r="A81" s="2" t="s">
        <v>57</v>
      </c>
      <c r="B81" s="12">
        <f>B80*0.95</f>
        <v>9500</v>
      </c>
      <c r="C81" s="12">
        <f aca="true" t="shared" si="35" ref="C81:N81">C80*0.95</f>
        <v>7125</v>
      </c>
      <c r="D81" s="12">
        <f t="shared" si="35"/>
        <v>8075</v>
      </c>
      <c r="E81" s="12">
        <f t="shared" si="35"/>
        <v>9025</v>
      </c>
      <c r="F81" s="12">
        <f t="shared" si="35"/>
        <v>9025</v>
      </c>
      <c r="G81" s="12">
        <f t="shared" si="35"/>
        <v>9025</v>
      </c>
      <c r="H81" s="12">
        <f t="shared" si="35"/>
        <v>9737.5</v>
      </c>
      <c r="I81" s="12">
        <f t="shared" si="35"/>
        <v>9737.5</v>
      </c>
      <c r="J81" s="12">
        <f t="shared" si="35"/>
        <v>9025</v>
      </c>
      <c r="K81" s="12">
        <f t="shared" si="35"/>
        <v>8550</v>
      </c>
      <c r="L81" s="12">
        <f t="shared" si="35"/>
        <v>8075</v>
      </c>
      <c r="M81" s="12">
        <f t="shared" si="35"/>
        <v>9025</v>
      </c>
      <c r="N81" s="12">
        <f t="shared" si="35"/>
        <v>105925</v>
      </c>
    </row>
    <row r="82" spans="1:14" ht="12.75">
      <c r="A82" s="27" t="s">
        <v>58</v>
      </c>
      <c r="B82" s="28">
        <f>B80-B81</f>
        <v>500</v>
      </c>
      <c r="C82" s="28">
        <f aca="true" t="shared" si="36" ref="C82:M82">C80*C83</f>
        <v>375</v>
      </c>
      <c r="D82" s="28">
        <f t="shared" si="36"/>
        <v>425</v>
      </c>
      <c r="E82" s="28">
        <f t="shared" si="36"/>
        <v>475</v>
      </c>
      <c r="F82" s="28">
        <f t="shared" si="36"/>
        <v>475</v>
      </c>
      <c r="G82" s="28">
        <f t="shared" si="36"/>
        <v>475</v>
      </c>
      <c r="H82" s="28">
        <f t="shared" si="36"/>
        <v>512.5</v>
      </c>
      <c r="I82" s="28">
        <f t="shared" si="36"/>
        <v>512.5</v>
      </c>
      <c r="J82" s="28">
        <f t="shared" si="36"/>
        <v>475</v>
      </c>
      <c r="K82" s="28">
        <f t="shared" si="36"/>
        <v>450</v>
      </c>
      <c r="L82" s="28">
        <f t="shared" si="36"/>
        <v>425</v>
      </c>
      <c r="M82" s="28">
        <f t="shared" si="36"/>
        <v>475</v>
      </c>
      <c r="N82" s="28">
        <f>SUM(B82:M82)</f>
        <v>5575</v>
      </c>
    </row>
    <row r="83" spans="2:14" ht="12.75">
      <c r="B83" s="15">
        <f>B82/B80</f>
        <v>0.05</v>
      </c>
      <c r="C83" s="15">
        <f aca="true" t="shared" si="37" ref="C83:M83">B83</f>
        <v>0.05</v>
      </c>
      <c r="D83" s="15">
        <f t="shared" si="37"/>
        <v>0.05</v>
      </c>
      <c r="E83" s="15">
        <f t="shared" si="37"/>
        <v>0.05</v>
      </c>
      <c r="F83" s="15">
        <f t="shared" si="37"/>
        <v>0.05</v>
      </c>
      <c r="G83" s="15">
        <f t="shared" si="37"/>
        <v>0.05</v>
      </c>
      <c r="H83" s="15">
        <f t="shared" si="37"/>
        <v>0.05</v>
      </c>
      <c r="I83" s="15">
        <f t="shared" si="37"/>
        <v>0.05</v>
      </c>
      <c r="J83" s="15">
        <f t="shared" si="37"/>
        <v>0.05</v>
      </c>
      <c r="K83" s="15">
        <f t="shared" si="37"/>
        <v>0.05</v>
      </c>
      <c r="L83" s="15">
        <f t="shared" si="37"/>
        <v>0.05</v>
      </c>
      <c r="M83" s="15">
        <f t="shared" si="37"/>
        <v>0.05</v>
      </c>
      <c r="N83" s="7">
        <f>N82/N80</f>
        <v>0.05</v>
      </c>
    </row>
    <row r="85" spans="1:255" s="16" customFormat="1" ht="12.75">
      <c r="A85" s="8" t="s">
        <v>59</v>
      </c>
      <c r="B85" s="9">
        <v>9500</v>
      </c>
      <c r="C85" s="9">
        <v>9000</v>
      </c>
      <c r="D85" s="9">
        <v>9600</v>
      </c>
      <c r="E85" s="9">
        <v>10000</v>
      </c>
      <c r="F85" s="9">
        <v>13000</v>
      </c>
      <c r="G85" s="9">
        <v>15000</v>
      </c>
      <c r="H85" s="9">
        <v>15500</v>
      </c>
      <c r="I85" s="9">
        <v>15500</v>
      </c>
      <c r="J85" s="9">
        <v>14000</v>
      </c>
      <c r="K85" s="9">
        <v>12500</v>
      </c>
      <c r="L85" s="9">
        <v>11900</v>
      </c>
      <c r="M85" s="9">
        <v>12500</v>
      </c>
      <c r="N85" s="10">
        <f>SUM(B85:M85)</f>
        <v>148000</v>
      </c>
      <c r="IU85" s="17"/>
    </row>
    <row r="86" spans="1:255" s="16" customFormat="1" ht="12.75">
      <c r="A86" s="8" t="s">
        <v>60</v>
      </c>
      <c r="B86" s="9">
        <v>20000</v>
      </c>
      <c r="C86" s="9">
        <v>18500</v>
      </c>
      <c r="D86" s="9">
        <v>22200</v>
      </c>
      <c r="E86" s="9">
        <v>22500</v>
      </c>
      <c r="F86" s="9">
        <v>26500</v>
      </c>
      <c r="G86" s="9">
        <v>28000</v>
      </c>
      <c r="H86" s="9">
        <v>28000</v>
      </c>
      <c r="I86" s="9">
        <v>28000</v>
      </c>
      <c r="J86" s="9">
        <v>26500</v>
      </c>
      <c r="K86" s="9">
        <v>25500</v>
      </c>
      <c r="L86" s="9">
        <v>24000</v>
      </c>
      <c r="M86" s="9">
        <v>25500</v>
      </c>
      <c r="N86" s="10">
        <f>SUM(B86:M86)</f>
        <v>295200</v>
      </c>
      <c r="IU86" s="17"/>
    </row>
    <row r="87" spans="1:14" s="8" customFormat="1" ht="12.75">
      <c r="A87" s="8" t="s">
        <v>61</v>
      </c>
      <c r="B87" s="9">
        <f>(B85+B86)*0.02</f>
        <v>590</v>
      </c>
      <c r="C87" s="9">
        <f aca="true" t="shared" si="38" ref="C87:N87">(C85+C86)*0.02</f>
        <v>550</v>
      </c>
      <c r="D87" s="9">
        <f t="shared" si="38"/>
        <v>636</v>
      </c>
      <c r="E87" s="9">
        <f t="shared" si="38"/>
        <v>650</v>
      </c>
      <c r="F87" s="9">
        <f t="shared" si="38"/>
        <v>790</v>
      </c>
      <c r="G87" s="9">
        <f t="shared" si="38"/>
        <v>860</v>
      </c>
      <c r="H87" s="9">
        <f t="shared" si="38"/>
        <v>870</v>
      </c>
      <c r="I87" s="9">
        <f t="shared" si="38"/>
        <v>870</v>
      </c>
      <c r="J87" s="9">
        <f t="shared" si="38"/>
        <v>810</v>
      </c>
      <c r="K87" s="9">
        <f t="shared" si="38"/>
        <v>760</v>
      </c>
      <c r="L87" s="9">
        <f t="shared" si="38"/>
        <v>718</v>
      </c>
      <c r="M87" s="9">
        <f t="shared" si="38"/>
        <v>760</v>
      </c>
      <c r="N87" s="9">
        <f t="shared" si="38"/>
        <v>8864</v>
      </c>
    </row>
    <row r="88" spans="1:14" ht="12.75">
      <c r="A88" s="2" t="s">
        <v>62</v>
      </c>
      <c r="B88" s="12">
        <f>(B85+B86)*0.65</f>
        <v>19175</v>
      </c>
      <c r="C88" s="12">
        <f aca="true" t="shared" si="39" ref="C88:N88">(C85+C86)*0.65</f>
        <v>17875</v>
      </c>
      <c r="D88" s="12">
        <f t="shared" si="39"/>
        <v>20670</v>
      </c>
      <c r="E88" s="12">
        <f t="shared" si="39"/>
        <v>21125</v>
      </c>
      <c r="F88" s="12">
        <f t="shared" si="39"/>
        <v>25675</v>
      </c>
      <c r="G88" s="12">
        <f t="shared" si="39"/>
        <v>27950</v>
      </c>
      <c r="H88" s="12">
        <f t="shared" si="39"/>
        <v>28275</v>
      </c>
      <c r="I88" s="12">
        <f t="shared" si="39"/>
        <v>28275</v>
      </c>
      <c r="J88" s="12">
        <f t="shared" si="39"/>
        <v>26325</v>
      </c>
      <c r="K88" s="12">
        <f t="shared" si="39"/>
        <v>24700</v>
      </c>
      <c r="L88" s="12">
        <f t="shared" si="39"/>
        <v>23335</v>
      </c>
      <c r="M88" s="12">
        <f t="shared" si="39"/>
        <v>24700</v>
      </c>
      <c r="N88" s="12">
        <f t="shared" si="39"/>
        <v>288080</v>
      </c>
    </row>
    <row r="89" spans="1:14" ht="12.75">
      <c r="A89" s="27" t="s">
        <v>63</v>
      </c>
      <c r="B89" s="28">
        <f>(B85+B86+B87)-B88</f>
        <v>10915</v>
      </c>
      <c r="C89" s="28">
        <f aca="true" t="shared" si="40" ref="C89:N89">(C85+C86+C87)-C88</f>
        <v>10175</v>
      </c>
      <c r="D89" s="28">
        <f t="shared" si="40"/>
        <v>11766</v>
      </c>
      <c r="E89" s="28">
        <f t="shared" si="40"/>
        <v>12025</v>
      </c>
      <c r="F89" s="28">
        <f t="shared" si="40"/>
        <v>14615</v>
      </c>
      <c r="G89" s="28">
        <f t="shared" si="40"/>
        <v>15910</v>
      </c>
      <c r="H89" s="28">
        <f t="shared" si="40"/>
        <v>16095</v>
      </c>
      <c r="I89" s="28">
        <f t="shared" si="40"/>
        <v>16095</v>
      </c>
      <c r="J89" s="28">
        <f t="shared" si="40"/>
        <v>14985</v>
      </c>
      <c r="K89" s="28">
        <f t="shared" si="40"/>
        <v>14060</v>
      </c>
      <c r="L89" s="28">
        <f t="shared" si="40"/>
        <v>13283</v>
      </c>
      <c r="M89" s="28">
        <f t="shared" si="40"/>
        <v>14060</v>
      </c>
      <c r="N89" s="28">
        <f t="shared" si="40"/>
        <v>163984</v>
      </c>
    </row>
    <row r="90" spans="2:14" ht="12.75">
      <c r="B90" s="15">
        <f>B89/(B85+B86+B87)</f>
        <v>0.3627450980392157</v>
      </c>
      <c r="C90" s="15">
        <v>0.37</v>
      </c>
      <c r="D90" s="15">
        <v>0.37</v>
      </c>
      <c r="E90" s="15">
        <f aca="true" t="shared" si="41" ref="E90:M90">D90</f>
        <v>0.37</v>
      </c>
      <c r="F90" s="15">
        <f t="shared" si="41"/>
        <v>0.37</v>
      </c>
      <c r="G90" s="15">
        <f t="shared" si="41"/>
        <v>0.37</v>
      </c>
      <c r="H90" s="15">
        <f t="shared" si="41"/>
        <v>0.37</v>
      </c>
      <c r="I90" s="15">
        <f t="shared" si="41"/>
        <v>0.37</v>
      </c>
      <c r="J90" s="15">
        <f t="shared" si="41"/>
        <v>0.37</v>
      </c>
      <c r="K90" s="15">
        <f t="shared" si="41"/>
        <v>0.37</v>
      </c>
      <c r="L90" s="15">
        <f t="shared" si="41"/>
        <v>0.37</v>
      </c>
      <c r="M90" s="15">
        <f t="shared" si="41"/>
        <v>0.37</v>
      </c>
      <c r="N90" s="7">
        <f>N89/(N85+N86)</f>
        <v>0.37</v>
      </c>
    </row>
    <row r="92" spans="1:255" s="16" customFormat="1" ht="12.75">
      <c r="A92" s="8" t="s">
        <v>64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10">
        <f>SUM(B92:M92)</f>
        <v>0</v>
      </c>
      <c r="IU92" s="17"/>
    </row>
    <row r="93" spans="1:14" ht="12.75">
      <c r="A93" s="2" t="s">
        <v>65</v>
      </c>
      <c r="B93" s="12">
        <f aca="true" t="shared" si="42" ref="B93:M93">B92-B94</f>
        <v>0</v>
      </c>
      <c r="C93" s="12">
        <f t="shared" si="42"/>
        <v>0</v>
      </c>
      <c r="D93" s="12">
        <f t="shared" si="42"/>
        <v>0</v>
      </c>
      <c r="E93" s="12">
        <f t="shared" si="42"/>
        <v>0</v>
      </c>
      <c r="F93" s="12">
        <f t="shared" si="42"/>
        <v>0</v>
      </c>
      <c r="G93" s="12">
        <f t="shared" si="42"/>
        <v>0</v>
      </c>
      <c r="H93" s="12">
        <f t="shared" si="42"/>
        <v>0</v>
      </c>
      <c r="I93" s="12">
        <f t="shared" si="42"/>
        <v>0</v>
      </c>
      <c r="J93" s="12">
        <f t="shared" si="42"/>
        <v>0</v>
      </c>
      <c r="K93" s="12">
        <f t="shared" si="42"/>
        <v>0</v>
      </c>
      <c r="L93" s="12">
        <f t="shared" si="42"/>
        <v>0</v>
      </c>
      <c r="M93" s="12">
        <f t="shared" si="42"/>
        <v>0</v>
      </c>
      <c r="N93" s="6">
        <f>SUM(B93:M93)</f>
        <v>0</v>
      </c>
    </row>
    <row r="94" spans="1:14" ht="12.75">
      <c r="A94" s="2" t="s">
        <v>66</v>
      </c>
      <c r="B94" s="6">
        <f aca="true" t="shared" si="43" ref="B94:M94">B92*B95</f>
        <v>0</v>
      </c>
      <c r="C94" s="6">
        <f t="shared" si="43"/>
        <v>0</v>
      </c>
      <c r="D94" s="6">
        <f t="shared" si="43"/>
        <v>0</v>
      </c>
      <c r="E94" s="6">
        <f t="shared" si="43"/>
        <v>0</v>
      </c>
      <c r="F94" s="6">
        <f t="shared" si="43"/>
        <v>0</v>
      </c>
      <c r="G94" s="6">
        <f t="shared" si="43"/>
        <v>0</v>
      </c>
      <c r="H94" s="6">
        <f t="shared" si="43"/>
        <v>0</v>
      </c>
      <c r="I94" s="6">
        <f t="shared" si="43"/>
        <v>0</v>
      </c>
      <c r="J94" s="6">
        <f t="shared" si="43"/>
        <v>0</v>
      </c>
      <c r="K94" s="6">
        <f t="shared" si="43"/>
        <v>0</v>
      </c>
      <c r="L94" s="6">
        <f t="shared" si="43"/>
        <v>0</v>
      </c>
      <c r="M94" s="6">
        <f t="shared" si="43"/>
        <v>0</v>
      </c>
      <c r="N94" s="6">
        <f>SUM(B94:M94)</f>
        <v>0</v>
      </c>
    </row>
    <row r="95" spans="2:14" s="14" customFormat="1" ht="12.75">
      <c r="B95" s="15">
        <v>0</v>
      </c>
      <c r="C95" s="15">
        <f aca="true" t="shared" si="44" ref="C95:M95">B95</f>
        <v>0</v>
      </c>
      <c r="D95" s="15">
        <f t="shared" si="44"/>
        <v>0</v>
      </c>
      <c r="E95" s="15">
        <f t="shared" si="44"/>
        <v>0</v>
      </c>
      <c r="F95" s="15">
        <f t="shared" si="44"/>
        <v>0</v>
      </c>
      <c r="G95" s="15">
        <f t="shared" si="44"/>
        <v>0</v>
      </c>
      <c r="H95" s="15">
        <f t="shared" si="44"/>
        <v>0</v>
      </c>
      <c r="I95" s="15">
        <f t="shared" si="44"/>
        <v>0</v>
      </c>
      <c r="J95" s="15">
        <f t="shared" si="44"/>
        <v>0</v>
      </c>
      <c r="K95" s="15">
        <f t="shared" si="44"/>
        <v>0</v>
      </c>
      <c r="L95" s="15">
        <f t="shared" si="44"/>
        <v>0</v>
      </c>
      <c r="M95" s="15">
        <f t="shared" si="44"/>
        <v>0</v>
      </c>
      <c r="N95" s="15" t="e">
        <f>N94/(N92)</f>
        <v>#DIV/0!</v>
      </c>
    </row>
    <row r="97" spans="1:255" s="16" customFormat="1" ht="12.75">
      <c r="A97" s="8" t="s">
        <v>67</v>
      </c>
      <c r="B97" s="9">
        <v>12000</v>
      </c>
      <c r="C97" s="9">
        <v>14000</v>
      </c>
      <c r="D97" s="9">
        <v>15000</v>
      </c>
      <c r="E97" s="9">
        <v>12500</v>
      </c>
      <c r="F97" s="9">
        <v>8000</v>
      </c>
      <c r="G97" s="9">
        <v>7000</v>
      </c>
      <c r="H97" s="9">
        <v>7000</v>
      </c>
      <c r="I97" s="9">
        <v>7000</v>
      </c>
      <c r="J97" s="9">
        <v>7500</v>
      </c>
      <c r="K97" s="9">
        <v>8500</v>
      </c>
      <c r="L97" s="9">
        <v>11000</v>
      </c>
      <c r="M97" s="9">
        <v>12500</v>
      </c>
      <c r="N97" s="10">
        <f>SUM(B97:M97)</f>
        <v>122000</v>
      </c>
      <c r="IU97" s="17"/>
    </row>
    <row r="98" spans="1:255" s="16" customFormat="1" ht="12.75">
      <c r="A98" s="8" t="s">
        <v>68</v>
      </c>
      <c r="B98" s="9">
        <v>150</v>
      </c>
      <c r="C98" s="9">
        <v>100</v>
      </c>
      <c r="D98" s="9">
        <v>125</v>
      </c>
      <c r="E98" s="9">
        <v>150</v>
      </c>
      <c r="F98" s="9">
        <v>150</v>
      </c>
      <c r="G98" s="9">
        <v>175</v>
      </c>
      <c r="H98" s="9">
        <v>200</v>
      </c>
      <c r="I98" s="9">
        <v>200</v>
      </c>
      <c r="J98" s="9">
        <v>175</v>
      </c>
      <c r="K98" s="9">
        <v>150</v>
      </c>
      <c r="L98" s="9">
        <v>200</v>
      </c>
      <c r="M98" s="9">
        <v>200</v>
      </c>
      <c r="N98" s="10">
        <f>SUM(B98:M98)</f>
        <v>1975</v>
      </c>
      <c r="IU98" s="17"/>
    </row>
    <row r="99" spans="1:14" s="11" customFormat="1" ht="12.75">
      <c r="A99" s="11" t="s">
        <v>69</v>
      </c>
      <c r="B99" s="12">
        <f>B97*0.08</f>
        <v>960</v>
      </c>
      <c r="C99" s="12">
        <f aca="true" t="shared" si="45" ref="C99:N99">C97*0.08</f>
        <v>1120</v>
      </c>
      <c r="D99" s="12">
        <f t="shared" si="45"/>
        <v>1200</v>
      </c>
      <c r="E99" s="12">
        <f t="shared" si="45"/>
        <v>1000</v>
      </c>
      <c r="F99" s="12">
        <f t="shared" si="45"/>
        <v>640</v>
      </c>
      <c r="G99" s="12">
        <f t="shared" si="45"/>
        <v>560</v>
      </c>
      <c r="H99" s="12">
        <f t="shared" si="45"/>
        <v>560</v>
      </c>
      <c r="I99" s="12">
        <f t="shared" si="45"/>
        <v>560</v>
      </c>
      <c r="J99" s="12">
        <f t="shared" si="45"/>
        <v>600</v>
      </c>
      <c r="K99" s="12">
        <f t="shared" si="45"/>
        <v>680</v>
      </c>
      <c r="L99" s="12">
        <f t="shared" si="45"/>
        <v>880</v>
      </c>
      <c r="M99" s="12">
        <f t="shared" si="45"/>
        <v>1000</v>
      </c>
      <c r="N99" s="12">
        <f t="shared" si="45"/>
        <v>9760</v>
      </c>
    </row>
    <row r="100" spans="1:14" ht="12.75">
      <c r="A100" s="27" t="s">
        <v>70</v>
      </c>
      <c r="B100" s="28">
        <f>(B97+B98)-B99</f>
        <v>11190</v>
      </c>
      <c r="C100" s="28">
        <f>(C97+C98)-C99</f>
        <v>12980</v>
      </c>
      <c r="D100" s="28">
        <f>(D97+D98)-D99</f>
        <v>13925</v>
      </c>
      <c r="E100" s="28">
        <f aca="true" t="shared" si="46" ref="E100:M100">(E97+E98)*E101</f>
        <v>10626</v>
      </c>
      <c r="F100" s="28">
        <f t="shared" si="46"/>
        <v>6846</v>
      </c>
      <c r="G100" s="28">
        <f t="shared" si="46"/>
        <v>6027</v>
      </c>
      <c r="H100" s="28">
        <f t="shared" si="46"/>
        <v>6048</v>
      </c>
      <c r="I100" s="28">
        <f t="shared" si="46"/>
        <v>6048</v>
      </c>
      <c r="J100" s="28">
        <f t="shared" si="46"/>
        <v>6447</v>
      </c>
      <c r="K100" s="28">
        <f t="shared" si="46"/>
        <v>7266</v>
      </c>
      <c r="L100" s="28">
        <f t="shared" si="46"/>
        <v>9408</v>
      </c>
      <c r="M100" s="28">
        <f t="shared" si="46"/>
        <v>10668</v>
      </c>
      <c r="N100" s="28">
        <f>SUM(B100:M100)</f>
        <v>86447.15</v>
      </c>
    </row>
    <row r="101" spans="2:14" s="14" customFormat="1" ht="12.75">
      <c r="B101" s="15">
        <f>B100/(B97+B98)</f>
        <v>0.9209876543209876</v>
      </c>
      <c r="C101" s="15">
        <f aca="true" t="shared" si="47" ref="C101:N101">C100/(C97+C98)</f>
        <v>0.9205673758865248</v>
      </c>
      <c r="D101" s="15">
        <f t="shared" si="47"/>
        <v>0.9206611570247933</v>
      </c>
      <c r="E101" s="15">
        <f t="shared" si="47"/>
        <v>0.9209876543209876</v>
      </c>
      <c r="F101" s="15">
        <f t="shared" si="47"/>
        <v>0.9209876543209876</v>
      </c>
      <c r="G101" s="15">
        <f t="shared" si="47"/>
        <v>0.9209876543209876</v>
      </c>
      <c r="H101" s="15">
        <f t="shared" si="47"/>
        <v>0.9209876543209876</v>
      </c>
      <c r="I101" s="15">
        <f t="shared" si="47"/>
        <v>0.9209876543209876</v>
      </c>
      <c r="J101" s="15">
        <f t="shared" si="47"/>
        <v>0.9209876543209876</v>
      </c>
      <c r="K101" s="15">
        <f t="shared" si="47"/>
        <v>0.9209876543209876</v>
      </c>
      <c r="L101" s="15">
        <f t="shared" si="47"/>
        <v>0.9209876543209876</v>
      </c>
      <c r="M101" s="15">
        <f t="shared" si="47"/>
        <v>0.9209876543209876</v>
      </c>
      <c r="N101" s="15">
        <f t="shared" si="47"/>
        <v>0.9209876543209876</v>
      </c>
    </row>
    <row r="102" ht="15" customHeight="1"/>
    <row r="104" spans="1:255" s="16" customFormat="1" ht="12.75">
      <c r="A104" s="8" t="s">
        <v>71</v>
      </c>
      <c r="B104" s="9">
        <v>250</v>
      </c>
      <c r="C104" s="9">
        <v>325</v>
      </c>
      <c r="D104" s="9">
        <v>150</v>
      </c>
      <c r="E104" s="9">
        <v>100</v>
      </c>
      <c r="F104" s="9">
        <v>100</v>
      </c>
      <c r="G104" s="9">
        <v>100</v>
      </c>
      <c r="H104" s="9">
        <v>100</v>
      </c>
      <c r="I104" s="9">
        <v>100</v>
      </c>
      <c r="J104" s="9">
        <v>200</v>
      </c>
      <c r="K104" s="9">
        <v>200</v>
      </c>
      <c r="L104" s="9">
        <v>1500</v>
      </c>
      <c r="M104" s="9">
        <v>3000</v>
      </c>
      <c r="N104" s="10">
        <f>SUM(B104:M104)</f>
        <v>6125</v>
      </c>
      <c r="IU104" s="17"/>
    </row>
    <row r="105" spans="1:14" s="11" customFormat="1" ht="12.75">
      <c r="A105" s="11" t="s">
        <v>72</v>
      </c>
      <c r="B105" s="12">
        <f aca="true" t="shared" si="48" ref="B105:M105">B104</f>
        <v>250</v>
      </c>
      <c r="C105" s="12">
        <f t="shared" si="48"/>
        <v>325</v>
      </c>
      <c r="D105" s="12">
        <f t="shared" si="48"/>
        <v>150</v>
      </c>
      <c r="E105" s="12">
        <f t="shared" si="48"/>
        <v>100</v>
      </c>
      <c r="F105" s="12">
        <f t="shared" si="48"/>
        <v>100</v>
      </c>
      <c r="G105" s="12">
        <f t="shared" si="48"/>
        <v>100</v>
      </c>
      <c r="H105" s="12">
        <f t="shared" si="48"/>
        <v>100</v>
      </c>
      <c r="I105" s="12">
        <f t="shared" si="48"/>
        <v>100</v>
      </c>
      <c r="J105" s="12">
        <f t="shared" si="48"/>
        <v>200</v>
      </c>
      <c r="K105" s="12">
        <f t="shared" si="48"/>
        <v>200</v>
      </c>
      <c r="L105" s="12">
        <f t="shared" si="48"/>
        <v>1500</v>
      </c>
      <c r="M105" s="12">
        <f t="shared" si="48"/>
        <v>3000</v>
      </c>
      <c r="N105" s="13">
        <f>SUM(B105:M105)</f>
        <v>6125</v>
      </c>
    </row>
    <row r="106" spans="1:14" ht="12.75">
      <c r="A106" s="2" t="s">
        <v>73</v>
      </c>
      <c r="B106" s="6">
        <f aca="true" t="shared" si="49" ref="B106:M106">B104-B105</f>
        <v>0</v>
      </c>
      <c r="C106" s="6">
        <f t="shared" si="49"/>
        <v>0</v>
      </c>
      <c r="D106" s="6">
        <f t="shared" si="49"/>
        <v>0</v>
      </c>
      <c r="E106" s="6">
        <f t="shared" si="49"/>
        <v>0</v>
      </c>
      <c r="F106" s="6">
        <f t="shared" si="49"/>
        <v>0</v>
      </c>
      <c r="G106" s="6">
        <f t="shared" si="49"/>
        <v>0</v>
      </c>
      <c r="H106" s="6">
        <f t="shared" si="49"/>
        <v>0</v>
      </c>
      <c r="I106" s="6">
        <f t="shared" si="49"/>
        <v>0</v>
      </c>
      <c r="J106" s="6">
        <f t="shared" si="49"/>
        <v>0</v>
      </c>
      <c r="K106" s="6">
        <f t="shared" si="49"/>
        <v>0</v>
      </c>
      <c r="L106" s="6">
        <f t="shared" si="49"/>
        <v>0</v>
      </c>
      <c r="M106" s="6">
        <f t="shared" si="49"/>
        <v>0</v>
      </c>
      <c r="N106" s="6">
        <f>SUM(B106:M106)</f>
        <v>0</v>
      </c>
    </row>
    <row r="108" spans="1:255" s="16" customFormat="1" ht="12.75">
      <c r="A108" s="8" t="s">
        <v>74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10">
        <f>SUM(B108:M108)</f>
        <v>0</v>
      </c>
      <c r="IU108" s="17"/>
    </row>
    <row r="109" spans="1:14" s="11" customFormat="1" ht="12.75">
      <c r="A109" s="11" t="s">
        <v>75</v>
      </c>
      <c r="B109" s="12">
        <f aca="true" t="shared" si="50" ref="B109:M109">B108-B110</f>
        <v>0</v>
      </c>
      <c r="C109" s="12">
        <f t="shared" si="50"/>
        <v>0</v>
      </c>
      <c r="D109" s="12">
        <f t="shared" si="50"/>
        <v>0</v>
      </c>
      <c r="E109" s="12">
        <f t="shared" si="50"/>
        <v>0</v>
      </c>
      <c r="F109" s="12">
        <f t="shared" si="50"/>
        <v>0</v>
      </c>
      <c r="G109" s="12">
        <f t="shared" si="50"/>
        <v>0</v>
      </c>
      <c r="H109" s="12">
        <f t="shared" si="50"/>
        <v>0</v>
      </c>
      <c r="I109" s="12">
        <f t="shared" si="50"/>
        <v>0</v>
      </c>
      <c r="J109" s="12">
        <f t="shared" si="50"/>
        <v>0</v>
      </c>
      <c r="K109" s="12">
        <f t="shared" si="50"/>
        <v>0</v>
      </c>
      <c r="L109" s="12">
        <f t="shared" si="50"/>
        <v>0</v>
      </c>
      <c r="M109" s="12">
        <f t="shared" si="50"/>
        <v>0</v>
      </c>
      <c r="N109" s="13">
        <f>SUM(B109:M109)</f>
        <v>0</v>
      </c>
    </row>
    <row r="110" spans="1:14" ht="12.75">
      <c r="A110" s="2" t="s">
        <v>76</v>
      </c>
      <c r="B110" s="6">
        <f aca="true" t="shared" si="51" ref="B110:M110">B108*B111</f>
        <v>0</v>
      </c>
      <c r="C110" s="6">
        <f t="shared" si="51"/>
        <v>0</v>
      </c>
      <c r="D110" s="6">
        <f t="shared" si="51"/>
        <v>0</v>
      </c>
      <c r="E110" s="6">
        <f t="shared" si="51"/>
        <v>0</v>
      </c>
      <c r="F110" s="6">
        <f t="shared" si="51"/>
        <v>0</v>
      </c>
      <c r="G110" s="6">
        <f t="shared" si="51"/>
        <v>0</v>
      </c>
      <c r="H110" s="6">
        <f t="shared" si="51"/>
        <v>0</v>
      </c>
      <c r="I110" s="6">
        <f t="shared" si="51"/>
        <v>0</v>
      </c>
      <c r="J110" s="6">
        <f t="shared" si="51"/>
        <v>0</v>
      </c>
      <c r="K110" s="6">
        <f t="shared" si="51"/>
        <v>0</v>
      </c>
      <c r="L110" s="6">
        <f t="shared" si="51"/>
        <v>0</v>
      </c>
      <c r="M110" s="6">
        <f t="shared" si="51"/>
        <v>0</v>
      </c>
      <c r="N110" s="6">
        <f>SUM(B110:M110)</f>
        <v>0</v>
      </c>
    </row>
    <row r="111" spans="2:14" s="18" customFormat="1" ht="12.75">
      <c r="B111" s="19">
        <v>0</v>
      </c>
      <c r="C111" s="19">
        <f aca="true" t="shared" si="52" ref="C111:M111">B111</f>
        <v>0</v>
      </c>
      <c r="D111" s="19">
        <f t="shared" si="52"/>
        <v>0</v>
      </c>
      <c r="E111" s="19">
        <f t="shared" si="52"/>
        <v>0</v>
      </c>
      <c r="F111" s="19">
        <f t="shared" si="52"/>
        <v>0</v>
      </c>
      <c r="G111" s="19">
        <f t="shared" si="52"/>
        <v>0</v>
      </c>
      <c r="H111" s="19">
        <f t="shared" si="52"/>
        <v>0</v>
      </c>
      <c r="I111" s="19">
        <f t="shared" si="52"/>
        <v>0</v>
      </c>
      <c r="J111" s="19">
        <f t="shared" si="52"/>
        <v>0</v>
      </c>
      <c r="K111" s="19">
        <f t="shared" si="52"/>
        <v>0</v>
      </c>
      <c r="L111" s="19">
        <f t="shared" si="52"/>
        <v>0</v>
      </c>
      <c r="M111" s="19">
        <f t="shared" si="52"/>
        <v>0</v>
      </c>
      <c r="N111" s="19" t="e">
        <f>N110/N108</f>
        <v>#DIV/0!</v>
      </c>
    </row>
    <row r="113" spans="1:14" ht="12.75">
      <c r="A113" s="2" t="s">
        <v>77</v>
      </c>
      <c r="B113" s="6">
        <f>+B24+B29+B33+B38+B39+B44+B59+B64+B75+B80+B85+B86+B87+B97+B98+B104</f>
        <v>175090</v>
      </c>
      <c r="C113" s="6">
        <f aca="true" t="shared" si="53" ref="C113:N113">+C24+C29+C33+C38+C39+C44+C59+C64+C75+C80+C85+C86+C87+C97+C98+C104</f>
        <v>160325</v>
      </c>
      <c r="D113" s="6">
        <f t="shared" si="53"/>
        <v>175911</v>
      </c>
      <c r="E113" s="6">
        <f t="shared" si="53"/>
        <v>193350</v>
      </c>
      <c r="F113" s="6">
        <f t="shared" si="53"/>
        <v>208090</v>
      </c>
      <c r="G113" s="6">
        <f t="shared" si="53"/>
        <v>218535</v>
      </c>
      <c r="H113" s="6">
        <f t="shared" si="53"/>
        <v>222420</v>
      </c>
      <c r="I113" s="6">
        <f t="shared" si="53"/>
        <v>219420</v>
      </c>
      <c r="J113" s="6">
        <f t="shared" si="53"/>
        <v>206585</v>
      </c>
      <c r="K113" s="6">
        <f t="shared" si="53"/>
        <v>197510</v>
      </c>
      <c r="L113" s="6">
        <f t="shared" si="53"/>
        <v>191968</v>
      </c>
      <c r="M113" s="6">
        <f t="shared" si="53"/>
        <v>204610</v>
      </c>
      <c r="N113" s="6">
        <f t="shared" si="53"/>
        <v>2373814</v>
      </c>
    </row>
    <row r="114" spans="1:15" ht="12.75">
      <c r="A114" s="2" t="s">
        <v>78</v>
      </c>
      <c r="B114" s="6">
        <f>B11+B19+B26+B31+B35+B41+B46+B61+B67+B77+B82+B89+B100</f>
        <v>78780</v>
      </c>
      <c r="C114" s="6">
        <f>C11+C19+C26+C31+C35+C41+C46+C61+C67+C77+C82+C89+C100</f>
        <v>75043.1</v>
      </c>
      <c r="D114" s="6">
        <f>D11+D19+D26+D31+D35+D41+D46+D61+D67+D77+D82+D89+D100</f>
        <v>81861</v>
      </c>
      <c r="E114" s="6">
        <v>81105.5</v>
      </c>
      <c r="F114" s="6">
        <v>85738.5</v>
      </c>
      <c r="G114" s="6">
        <v>88657</v>
      </c>
      <c r="H114" s="6">
        <v>90225.5</v>
      </c>
      <c r="I114" s="6">
        <v>89480.5</v>
      </c>
      <c r="J114" s="6">
        <v>85507</v>
      </c>
      <c r="K114" s="6">
        <v>84326</v>
      </c>
      <c r="L114" s="6">
        <v>81547.25</v>
      </c>
      <c r="M114" s="6">
        <v>84773</v>
      </c>
      <c r="N114" s="31">
        <f>SUM(B114:M114)</f>
        <v>1007044.35</v>
      </c>
      <c r="O114" s="30"/>
    </row>
    <row r="115" spans="2:14" s="14" customFormat="1" ht="12.75">
      <c r="B115" s="15">
        <f aca="true" t="shared" si="54" ref="B115:N115">B114/B113</f>
        <v>0.44994003084128165</v>
      </c>
      <c r="C115" s="15">
        <f t="shared" si="54"/>
        <v>0.4680686106346484</v>
      </c>
      <c r="D115" s="15">
        <f t="shared" si="54"/>
        <v>0.46535463956205125</v>
      </c>
      <c r="E115" s="15">
        <f t="shared" si="54"/>
        <v>0.4194750452547194</v>
      </c>
      <c r="F115" s="15">
        <f t="shared" si="54"/>
        <v>0.4120260464222212</v>
      </c>
      <c r="G115" s="15">
        <f t="shared" si="54"/>
        <v>0.4056878760839225</v>
      </c>
      <c r="H115" s="15">
        <f t="shared" si="54"/>
        <v>0.4056537181908102</v>
      </c>
      <c r="I115" s="15">
        <f t="shared" si="54"/>
        <v>0.40780466684896544</v>
      </c>
      <c r="J115" s="15">
        <f t="shared" si="54"/>
        <v>0.4139071084541472</v>
      </c>
      <c r="K115" s="15">
        <f t="shared" si="54"/>
        <v>0.42694547111538655</v>
      </c>
      <c r="L115" s="15">
        <f t="shared" si="54"/>
        <v>0.42479605975996</v>
      </c>
      <c r="M115" s="15">
        <f t="shared" si="54"/>
        <v>0.4143150383656713</v>
      </c>
      <c r="N115" s="15">
        <f t="shared" si="54"/>
        <v>0.4242305210096494</v>
      </c>
    </row>
    <row r="117" ht="12.75">
      <c r="A117" s="2" t="s">
        <v>79</v>
      </c>
    </row>
    <row r="118" spans="1:255" s="16" customFormat="1" ht="12.75">
      <c r="A118" s="8" t="s">
        <v>154</v>
      </c>
      <c r="B118" s="9">
        <v>1000</v>
      </c>
      <c r="C118" s="9">
        <v>900</v>
      </c>
      <c r="D118" s="9">
        <v>1100</v>
      </c>
      <c r="E118" s="9">
        <v>1200</v>
      </c>
      <c r="F118" s="9">
        <v>1300</v>
      </c>
      <c r="G118" s="9">
        <v>1300</v>
      </c>
      <c r="H118" s="9">
        <v>1300</v>
      </c>
      <c r="I118" s="9">
        <v>1300</v>
      </c>
      <c r="J118" s="9">
        <v>1200</v>
      </c>
      <c r="K118" s="9">
        <v>1100</v>
      </c>
      <c r="L118" s="9">
        <v>1000</v>
      </c>
      <c r="M118" s="9">
        <v>1200</v>
      </c>
      <c r="N118" s="10">
        <f aca="true" t="shared" si="55" ref="N118:N134">SUM(B118:M118)</f>
        <v>13900</v>
      </c>
      <c r="IU118" s="17"/>
    </row>
    <row r="119" spans="1:14" s="8" customFormat="1" ht="12.75">
      <c r="A119" s="8" t="s">
        <v>80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10">
        <f t="shared" si="55"/>
        <v>0</v>
      </c>
    </row>
    <row r="120" spans="1:14" s="8" customFormat="1" ht="12.75">
      <c r="A120" s="8" t="s">
        <v>81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10">
        <f t="shared" si="55"/>
        <v>0</v>
      </c>
    </row>
    <row r="121" spans="1:14" s="8" customFormat="1" ht="12.75">
      <c r="A121" s="8" t="s">
        <v>170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10">
        <f t="shared" si="55"/>
        <v>0</v>
      </c>
    </row>
    <row r="122" spans="1:14" s="8" customFormat="1" ht="12.75">
      <c r="A122" s="8" t="s">
        <v>82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10">
        <f t="shared" si="55"/>
        <v>0</v>
      </c>
    </row>
    <row r="123" spans="1:14" s="8" customFormat="1" ht="12.75">
      <c r="A123" s="8" t="s">
        <v>83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10">
        <f t="shared" si="55"/>
        <v>0</v>
      </c>
    </row>
    <row r="124" spans="1:14" s="8" customFormat="1" ht="12.75">
      <c r="A124" s="8" t="s">
        <v>84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10">
        <f t="shared" si="55"/>
        <v>0</v>
      </c>
    </row>
    <row r="125" spans="1:14" s="8" customFormat="1" ht="12.75">
      <c r="A125" s="8" t="s">
        <v>85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10">
        <f t="shared" si="55"/>
        <v>0</v>
      </c>
    </row>
    <row r="126" spans="1:14" s="8" customFormat="1" ht="12.75">
      <c r="A126" s="8" t="s">
        <v>86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10">
        <f t="shared" si="55"/>
        <v>0</v>
      </c>
    </row>
    <row r="127" spans="1:14" s="8" customFormat="1" ht="12.75">
      <c r="A127" s="8" t="s">
        <v>87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10">
        <f t="shared" si="55"/>
        <v>0</v>
      </c>
    </row>
    <row r="128" spans="1:14" s="8" customFormat="1" ht="12.75">
      <c r="A128" s="8" t="s">
        <v>88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10">
        <f t="shared" si="55"/>
        <v>0</v>
      </c>
    </row>
    <row r="129" spans="1:14" s="8" customFormat="1" ht="12.75">
      <c r="A129" s="8" t="s">
        <v>89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10">
        <f t="shared" si="55"/>
        <v>0</v>
      </c>
    </row>
    <row r="130" spans="1:14" s="8" customFormat="1" ht="12.75">
      <c r="A130" s="8" t="s">
        <v>90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10">
        <f t="shared" si="55"/>
        <v>0</v>
      </c>
    </row>
    <row r="131" spans="1:14" s="8" customFormat="1" ht="12.75">
      <c r="A131" s="8" t="s">
        <v>91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10">
        <f t="shared" si="55"/>
        <v>0</v>
      </c>
    </row>
    <row r="132" spans="1:14" s="8" customFormat="1" ht="12.75">
      <c r="A132" s="8" t="s">
        <v>92</v>
      </c>
      <c r="B132" s="9">
        <v>250</v>
      </c>
      <c r="C132" s="9">
        <v>0</v>
      </c>
      <c r="D132" s="9">
        <v>0</v>
      </c>
      <c r="E132" s="9">
        <v>250</v>
      </c>
      <c r="F132" s="9">
        <v>0</v>
      </c>
      <c r="G132" s="9">
        <v>0</v>
      </c>
      <c r="H132" s="9">
        <v>250</v>
      </c>
      <c r="I132" s="9">
        <v>0</v>
      </c>
      <c r="J132" s="9">
        <v>0</v>
      </c>
      <c r="K132" s="9">
        <v>250</v>
      </c>
      <c r="L132" s="9">
        <v>0</v>
      </c>
      <c r="M132" s="9">
        <v>0</v>
      </c>
      <c r="N132" s="10">
        <f t="shared" si="55"/>
        <v>1000</v>
      </c>
    </row>
    <row r="133" spans="1:14" s="8" customFormat="1" ht="12.75">
      <c r="A133" s="8" t="s">
        <v>93</v>
      </c>
      <c r="B133" s="9">
        <v>0</v>
      </c>
      <c r="C133" s="9">
        <v>0</v>
      </c>
      <c r="D133" s="9">
        <v>150</v>
      </c>
      <c r="E133" s="9">
        <v>0</v>
      </c>
      <c r="F133" s="9">
        <v>0</v>
      </c>
      <c r="G133" s="9">
        <v>150</v>
      </c>
      <c r="H133" s="9">
        <v>0</v>
      </c>
      <c r="I133" s="9">
        <v>0</v>
      </c>
      <c r="J133" s="9">
        <v>150</v>
      </c>
      <c r="K133" s="9">
        <v>0</v>
      </c>
      <c r="L133" s="9">
        <v>0</v>
      </c>
      <c r="M133" s="9">
        <v>150</v>
      </c>
      <c r="N133" s="10">
        <f t="shared" si="55"/>
        <v>600</v>
      </c>
    </row>
    <row r="134" spans="1:14" s="8" customFormat="1" ht="12.75">
      <c r="A134" s="8" t="s">
        <v>94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10">
        <f t="shared" si="55"/>
        <v>0</v>
      </c>
    </row>
    <row r="135" ht="12.75">
      <c r="N135" s="6"/>
    </row>
    <row r="136" spans="1:14" ht="12.75">
      <c r="A136" s="2" t="s">
        <v>95</v>
      </c>
      <c r="B136" s="6">
        <f>SUM(B118:B133)</f>
        <v>1250</v>
      </c>
      <c r="C136" s="6">
        <f>SUM(C118:C133)</f>
        <v>900</v>
      </c>
      <c r="D136" s="6">
        <v>1229.29</v>
      </c>
      <c r="E136" s="6">
        <f aca="true" t="shared" si="56" ref="E136:M136">SUM(E118:E133)</f>
        <v>1450</v>
      </c>
      <c r="F136" s="6">
        <f t="shared" si="56"/>
        <v>1300</v>
      </c>
      <c r="G136" s="6">
        <f t="shared" si="56"/>
        <v>1450</v>
      </c>
      <c r="H136" s="6">
        <f t="shared" si="56"/>
        <v>1550</v>
      </c>
      <c r="I136" s="6">
        <f t="shared" si="56"/>
        <v>1300</v>
      </c>
      <c r="J136" s="6">
        <f t="shared" si="56"/>
        <v>1350</v>
      </c>
      <c r="K136" s="6">
        <f t="shared" si="56"/>
        <v>1350</v>
      </c>
      <c r="L136" s="6">
        <f t="shared" si="56"/>
        <v>1000</v>
      </c>
      <c r="M136" s="6">
        <f t="shared" si="56"/>
        <v>1350</v>
      </c>
      <c r="N136" s="6">
        <f>SUM(B136:M136)</f>
        <v>15479.29</v>
      </c>
    </row>
    <row r="138" ht="12.75">
      <c r="A138" s="2" t="s">
        <v>96</v>
      </c>
    </row>
    <row r="139" spans="1:14" s="8" customFormat="1" ht="12.75">
      <c r="A139" s="8" t="s">
        <v>97</v>
      </c>
      <c r="B139" s="9">
        <v>3082</v>
      </c>
      <c r="C139" s="9">
        <v>3082</v>
      </c>
      <c r="D139" s="9">
        <v>3082</v>
      </c>
      <c r="E139" s="9">
        <v>3082</v>
      </c>
      <c r="F139" s="9">
        <v>3082</v>
      </c>
      <c r="G139" s="9">
        <v>3082</v>
      </c>
      <c r="H139" s="9">
        <v>3082</v>
      </c>
      <c r="I139" s="9">
        <v>3082</v>
      </c>
      <c r="J139" s="9">
        <v>3082</v>
      </c>
      <c r="K139" s="9">
        <v>3082</v>
      </c>
      <c r="L139" s="9">
        <v>3082</v>
      </c>
      <c r="M139" s="9">
        <v>3082</v>
      </c>
      <c r="N139" s="10">
        <f aca="true" t="shared" si="57" ref="N139:N190">SUM(B139:M139)</f>
        <v>36984</v>
      </c>
    </row>
    <row r="140" spans="1:14" s="8" customFormat="1" ht="12.75">
      <c r="A140" s="8" t="s">
        <v>98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10">
        <f t="shared" si="57"/>
        <v>0</v>
      </c>
    </row>
    <row r="141" spans="1:14" s="8" customFormat="1" ht="12.75">
      <c r="A141" s="8" t="s">
        <v>99</v>
      </c>
      <c r="B141" s="9">
        <v>10</v>
      </c>
      <c r="C141" s="9">
        <v>10</v>
      </c>
      <c r="D141" s="9">
        <v>10</v>
      </c>
      <c r="E141" s="9">
        <v>25</v>
      </c>
      <c r="F141" s="9">
        <v>25</v>
      </c>
      <c r="G141" s="9">
        <v>25</v>
      </c>
      <c r="H141" s="9">
        <v>25</v>
      </c>
      <c r="I141" s="9">
        <v>25</v>
      </c>
      <c r="J141" s="9">
        <v>25</v>
      </c>
      <c r="K141" s="9">
        <v>25</v>
      </c>
      <c r="L141" s="9">
        <v>10</v>
      </c>
      <c r="M141" s="9">
        <v>25</v>
      </c>
      <c r="N141" s="10">
        <f t="shared" si="57"/>
        <v>240</v>
      </c>
    </row>
    <row r="142" spans="1:14" s="8" customFormat="1" ht="12.75">
      <c r="A142" s="8" t="s">
        <v>100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10">
        <f t="shared" si="57"/>
        <v>0</v>
      </c>
    </row>
    <row r="143" spans="1:14" s="8" customFormat="1" ht="12.75">
      <c r="A143" s="8" t="s">
        <v>101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10">
        <f t="shared" si="57"/>
        <v>0</v>
      </c>
    </row>
    <row r="144" spans="1:14" s="8" customFormat="1" ht="12.75">
      <c r="A144" s="8" t="s">
        <v>102</v>
      </c>
      <c r="B144" s="9">
        <v>60</v>
      </c>
      <c r="C144" s="9">
        <v>50</v>
      </c>
      <c r="D144" s="9">
        <v>60</v>
      </c>
      <c r="E144" s="9">
        <v>80</v>
      </c>
      <c r="F144" s="9">
        <v>80</v>
      </c>
      <c r="G144" s="9">
        <v>100</v>
      </c>
      <c r="H144" s="9">
        <v>100</v>
      </c>
      <c r="I144" s="9">
        <v>100</v>
      </c>
      <c r="J144" s="9">
        <v>80</v>
      </c>
      <c r="K144" s="9">
        <v>80</v>
      </c>
      <c r="L144" s="9">
        <v>70</v>
      </c>
      <c r="M144" s="9">
        <v>100</v>
      </c>
      <c r="N144" s="10">
        <f t="shared" si="57"/>
        <v>960</v>
      </c>
    </row>
    <row r="145" spans="1:14" s="8" customFormat="1" ht="12.75">
      <c r="A145" s="8" t="s">
        <v>103</v>
      </c>
      <c r="B145" s="9">
        <v>20</v>
      </c>
      <c r="C145" s="9">
        <v>20</v>
      </c>
      <c r="D145" s="9">
        <v>20</v>
      </c>
      <c r="E145" s="9">
        <v>20</v>
      </c>
      <c r="F145" s="9">
        <v>20</v>
      </c>
      <c r="G145" s="9">
        <v>20</v>
      </c>
      <c r="H145" s="9">
        <v>20</v>
      </c>
      <c r="I145" s="9">
        <v>20</v>
      </c>
      <c r="J145" s="9">
        <v>20</v>
      </c>
      <c r="K145" s="9">
        <v>20</v>
      </c>
      <c r="L145" s="9">
        <v>20</v>
      </c>
      <c r="M145" s="9">
        <v>20</v>
      </c>
      <c r="N145" s="10">
        <f t="shared" si="57"/>
        <v>240</v>
      </c>
    </row>
    <row r="146" spans="1:14" s="8" customFormat="1" ht="12.75">
      <c r="A146" s="8" t="s">
        <v>104</v>
      </c>
      <c r="B146" s="9">
        <v>60</v>
      </c>
      <c r="C146" s="9">
        <v>60</v>
      </c>
      <c r="D146" s="9">
        <v>60</v>
      </c>
      <c r="E146" s="9">
        <v>80</v>
      </c>
      <c r="F146" s="9">
        <v>80</v>
      </c>
      <c r="G146" s="9">
        <v>80</v>
      </c>
      <c r="H146" s="9">
        <v>80</v>
      </c>
      <c r="I146" s="9">
        <v>80</v>
      </c>
      <c r="J146" s="9">
        <v>80</v>
      </c>
      <c r="K146" s="9">
        <v>60</v>
      </c>
      <c r="L146" s="9">
        <v>60</v>
      </c>
      <c r="M146" s="9">
        <v>70</v>
      </c>
      <c r="N146" s="10">
        <f t="shared" si="57"/>
        <v>850</v>
      </c>
    </row>
    <row r="147" spans="1:14" s="8" customFormat="1" ht="12.75">
      <c r="A147" s="8" t="s">
        <v>105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10">
        <f t="shared" si="57"/>
        <v>0</v>
      </c>
    </row>
    <row r="148" spans="1:14" s="8" customFormat="1" ht="12.75">
      <c r="A148" s="8" t="s">
        <v>106</v>
      </c>
      <c r="B148" s="9">
        <v>1000</v>
      </c>
      <c r="C148" s="9">
        <v>1000</v>
      </c>
      <c r="D148" s="9">
        <v>1000</v>
      </c>
      <c r="E148" s="9">
        <v>1000</v>
      </c>
      <c r="F148" s="9">
        <v>1000</v>
      </c>
      <c r="G148" s="9">
        <v>1000</v>
      </c>
      <c r="H148" s="9">
        <v>1000</v>
      </c>
      <c r="I148" s="9">
        <v>1000</v>
      </c>
      <c r="J148" s="9">
        <v>1000</v>
      </c>
      <c r="K148" s="9">
        <v>1000</v>
      </c>
      <c r="L148" s="9">
        <v>1000</v>
      </c>
      <c r="M148" s="9">
        <v>1000</v>
      </c>
      <c r="N148" s="10">
        <f t="shared" si="57"/>
        <v>12000</v>
      </c>
    </row>
    <row r="149" spans="1:14" s="8" customFormat="1" ht="12.75">
      <c r="A149" s="8" t="s">
        <v>107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10">
        <f t="shared" si="57"/>
        <v>0</v>
      </c>
    </row>
    <row r="150" spans="1:14" s="8" customFormat="1" ht="12.75">
      <c r="A150" s="8" t="s">
        <v>108</v>
      </c>
      <c r="B150" s="9">
        <f>(B158+B159)*0.0925</f>
        <v>1271.875</v>
      </c>
      <c r="C150" s="9">
        <f aca="true" t="shared" si="58" ref="C150:M150">(C158+C159)*0.0925</f>
        <v>1225.625</v>
      </c>
      <c r="D150" s="9">
        <f t="shared" si="58"/>
        <v>1258.925</v>
      </c>
      <c r="E150" s="9">
        <f t="shared" si="58"/>
        <v>1364.375</v>
      </c>
      <c r="F150" s="9">
        <f t="shared" si="58"/>
        <v>1456.875</v>
      </c>
      <c r="G150" s="9">
        <f t="shared" si="58"/>
        <v>1456.875</v>
      </c>
      <c r="H150" s="9">
        <f t="shared" si="58"/>
        <v>1503.125</v>
      </c>
      <c r="I150" s="9">
        <f t="shared" si="58"/>
        <v>1503.125</v>
      </c>
      <c r="J150" s="9">
        <f t="shared" si="58"/>
        <v>1503.125</v>
      </c>
      <c r="K150" s="9">
        <f t="shared" si="58"/>
        <v>1410.625</v>
      </c>
      <c r="L150" s="9">
        <f t="shared" si="58"/>
        <v>1364.375</v>
      </c>
      <c r="M150" s="9">
        <f t="shared" si="58"/>
        <v>1410.625</v>
      </c>
      <c r="N150" s="10">
        <f t="shared" si="57"/>
        <v>16729.55</v>
      </c>
    </row>
    <row r="151" spans="1:14" s="8" customFormat="1" ht="12.75">
      <c r="A151" s="8" t="s">
        <v>109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10">
        <f t="shared" si="57"/>
        <v>0</v>
      </c>
    </row>
    <row r="152" spans="1:14" s="8" customFormat="1" ht="12.75">
      <c r="A152" s="8" t="s">
        <v>110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10">
        <f t="shared" si="57"/>
        <v>0</v>
      </c>
    </row>
    <row r="153" spans="1:14" s="8" customFormat="1" ht="12.75">
      <c r="A153" s="8" t="s">
        <v>111</v>
      </c>
      <c r="B153" s="9">
        <v>2000</v>
      </c>
      <c r="C153" s="9">
        <v>1800</v>
      </c>
      <c r="D153" s="9">
        <v>2000</v>
      </c>
      <c r="E153" s="9">
        <v>2000</v>
      </c>
      <c r="F153" s="9">
        <v>2000</v>
      </c>
      <c r="G153" s="9">
        <v>2500</v>
      </c>
      <c r="H153" s="9">
        <v>2500</v>
      </c>
      <c r="I153" s="9">
        <v>2500</v>
      </c>
      <c r="J153" s="9">
        <v>2000</v>
      </c>
      <c r="K153" s="9">
        <v>2000</v>
      </c>
      <c r="L153" s="9">
        <v>1800</v>
      </c>
      <c r="M153" s="9">
        <v>1900</v>
      </c>
      <c r="N153" s="10">
        <f t="shared" si="57"/>
        <v>25000</v>
      </c>
    </row>
    <row r="154" spans="1:14" s="20" customFormat="1" ht="12.75">
      <c r="A154" s="8" t="s">
        <v>155</v>
      </c>
      <c r="B154" s="9">
        <v>250</v>
      </c>
      <c r="C154" s="9">
        <v>300</v>
      </c>
      <c r="D154" s="9">
        <v>250</v>
      </c>
      <c r="E154" s="9">
        <v>175</v>
      </c>
      <c r="F154" s="9">
        <v>150</v>
      </c>
      <c r="G154" s="9">
        <v>150</v>
      </c>
      <c r="H154" s="9">
        <v>150</v>
      </c>
      <c r="I154" s="9">
        <v>150</v>
      </c>
      <c r="J154" s="9">
        <v>150</v>
      </c>
      <c r="K154" s="9">
        <v>150</v>
      </c>
      <c r="L154" s="9">
        <v>150</v>
      </c>
      <c r="M154" s="9">
        <v>150</v>
      </c>
      <c r="N154" s="10">
        <f t="shared" si="57"/>
        <v>2175</v>
      </c>
    </row>
    <row r="155" spans="1:14" s="20" customFormat="1" ht="12.75">
      <c r="A155" s="8" t="s">
        <v>168</v>
      </c>
      <c r="B155" s="9">
        <v>7600</v>
      </c>
      <c r="C155" s="9">
        <v>7600</v>
      </c>
      <c r="D155" s="9">
        <v>7600</v>
      </c>
      <c r="E155" s="9">
        <v>7600</v>
      </c>
      <c r="F155" s="9">
        <v>7600</v>
      </c>
      <c r="G155" s="9">
        <v>7600</v>
      </c>
      <c r="H155" s="9">
        <v>7600</v>
      </c>
      <c r="I155" s="9">
        <v>7600</v>
      </c>
      <c r="J155" s="9">
        <v>7600</v>
      </c>
      <c r="K155" s="9">
        <v>7600</v>
      </c>
      <c r="L155" s="9">
        <v>7600</v>
      </c>
      <c r="M155" s="9">
        <v>7600</v>
      </c>
      <c r="N155" s="10">
        <f t="shared" si="57"/>
        <v>91200</v>
      </c>
    </row>
    <row r="156" spans="1:14" s="20" customFormat="1" ht="12.75">
      <c r="A156" s="8" t="s">
        <v>169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10">
        <f t="shared" si="57"/>
        <v>0</v>
      </c>
    </row>
    <row r="157" spans="1:14" s="8" customFormat="1" ht="12.75">
      <c r="A157" s="8" t="s">
        <v>156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10">
        <f t="shared" si="57"/>
        <v>0</v>
      </c>
    </row>
    <row r="158" spans="1:14" s="8" customFormat="1" ht="12.75">
      <c r="A158" s="8" t="s">
        <v>157</v>
      </c>
      <c r="B158" s="9">
        <v>3250</v>
      </c>
      <c r="C158" s="9">
        <v>3250</v>
      </c>
      <c r="D158" s="9">
        <v>3250</v>
      </c>
      <c r="E158" s="9">
        <v>3250</v>
      </c>
      <c r="F158" s="9">
        <v>3250</v>
      </c>
      <c r="G158" s="9">
        <v>3250</v>
      </c>
      <c r="H158" s="9">
        <v>3250</v>
      </c>
      <c r="I158" s="9">
        <v>3250</v>
      </c>
      <c r="J158" s="9">
        <v>3250</v>
      </c>
      <c r="K158" s="9">
        <v>3250</v>
      </c>
      <c r="L158" s="9">
        <v>3250</v>
      </c>
      <c r="M158" s="9">
        <v>3250</v>
      </c>
      <c r="N158" s="10">
        <f t="shared" si="57"/>
        <v>39000</v>
      </c>
    </row>
    <row r="159" spans="1:14" s="8" customFormat="1" ht="12.75">
      <c r="A159" s="8" t="s">
        <v>112</v>
      </c>
      <c r="B159" s="9">
        <v>10500</v>
      </c>
      <c r="C159" s="9">
        <v>10000</v>
      </c>
      <c r="D159" s="9">
        <v>10360</v>
      </c>
      <c r="E159" s="9">
        <v>11500</v>
      </c>
      <c r="F159" s="9">
        <v>12500</v>
      </c>
      <c r="G159" s="9">
        <v>12500</v>
      </c>
      <c r="H159" s="9">
        <v>13000</v>
      </c>
      <c r="I159" s="9">
        <v>13000</v>
      </c>
      <c r="J159" s="9">
        <v>13000</v>
      </c>
      <c r="K159" s="9">
        <v>12000</v>
      </c>
      <c r="L159" s="9">
        <v>11500</v>
      </c>
      <c r="M159" s="9">
        <v>12000</v>
      </c>
      <c r="N159" s="10">
        <f t="shared" si="57"/>
        <v>141860</v>
      </c>
    </row>
    <row r="160" spans="1:14" s="8" customFormat="1" ht="12.75">
      <c r="A160" s="8" t="s">
        <v>113</v>
      </c>
      <c r="B160" s="9">
        <v>600</v>
      </c>
      <c r="C160" s="9">
        <v>500</v>
      </c>
      <c r="D160" s="9">
        <v>600</v>
      </c>
      <c r="E160" s="9">
        <v>800</v>
      </c>
      <c r="F160" s="9">
        <v>1000</v>
      </c>
      <c r="G160" s="9">
        <v>1000</v>
      </c>
      <c r="H160" s="9">
        <v>1000</v>
      </c>
      <c r="I160" s="9">
        <v>1000</v>
      </c>
      <c r="J160" s="9">
        <v>900</v>
      </c>
      <c r="K160" s="9">
        <v>800</v>
      </c>
      <c r="L160" s="9">
        <v>800</v>
      </c>
      <c r="M160" s="9">
        <v>1000</v>
      </c>
      <c r="N160" s="10">
        <f t="shared" si="57"/>
        <v>10000</v>
      </c>
    </row>
    <row r="161" spans="1:14" s="8" customFormat="1" ht="12.75">
      <c r="A161" s="8" t="s">
        <v>158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10">
        <f t="shared" si="57"/>
        <v>0</v>
      </c>
    </row>
    <row r="162" spans="1:14" s="8" customFormat="1" ht="12.75">
      <c r="A162" s="8" t="s">
        <v>114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10">
        <f t="shared" si="57"/>
        <v>0</v>
      </c>
    </row>
    <row r="163" spans="1:14" s="8" customFormat="1" ht="12.75">
      <c r="A163" s="8" t="s">
        <v>160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10">
        <f t="shared" si="57"/>
        <v>0</v>
      </c>
    </row>
    <row r="164" spans="1:14" s="8" customFormat="1" ht="12.75">
      <c r="A164" s="8" t="s">
        <v>115</v>
      </c>
      <c r="B164" s="9">
        <v>350</v>
      </c>
      <c r="C164" s="9">
        <v>350</v>
      </c>
      <c r="D164" s="9">
        <v>350</v>
      </c>
      <c r="E164" s="9">
        <v>350</v>
      </c>
      <c r="F164" s="9">
        <v>350</v>
      </c>
      <c r="G164" s="9">
        <v>350</v>
      </c>
      <c r="H164" s="9">
        <v>350</v>
      </c>
      <c r="I164" s="9">
        <v>350</v>
      </c>
      <c r="J164" s="9">
        <v>350</v>
      </c>
      <c r="K164" s="9">
        <v>350</v>
      </c>
      <c r="L164" s="9">
        <v>350</v>
      </c>
      <c r="M164" s="9">
        <v>350</v>
      </c>
      <c r="N164" s="10">
        <f t="shared" si="57"/>
        <v>4200</v>
      </c>
    </row>
    <row r="165" spans="1:14" s="8" customFormat="1" ht="12.75">
      <c r="A165" s="8" t="s">
        <v>116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10">
        <f t="shared" si="57"/>
        <v>0</v>
      </c>
    </row>
    <row r="166" spans="1:14" s="8" customFormat="1" ht="12.75">
      <c r="A166" s="8" t="s">
        <v>117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10">
        <f t="shared" si="57"/>
        <v>0</v>
      </c>
    </row>
    <row r="167" spans="1:14" s="8" customFormat="1" ht="12.75">
      <c r="A167" s="8" t="s">
        <v>118</v>
      </c>
      <c r="B167" s="9">
        <v>60</v>
      </c>
      <c r="C167" s="9">
        <v>80</v>
      </c>
      <c r="D167" s="9">
        <v>60</v>
      </c>
      <c r="E167" s="9">
        <v>200</v>
      </c>
      <c r="F167" s="9">
        <v>100</v>
      </c>
      <c r="G167" s="9">
        <v>100</v>
      </c>
      <c r="H167" s="9">
        <v>100</v>
      </c>
      <c r="I167" s="9">
        <v>100</v>
      </c>
      <c r="J167" s="9">
        <v>80</v>
      </c>
      <c r="K167" s="9">
        <v>80</v>
      </c>
      <c r="L167" s="9">
        <v>60</v>
      </c>
      <c r="M167" s="9">
        <v>60</v>
      </c>
      <c r="N167" s="10">
        <f t="shared" si="57"/>
        <v>1080</v>
      </c>
    </row>
    <row r="168" spans="1:14" s="8" customFormat="1" ht="12.75">
      <c r="A168" s="8" t="s">
        <v>119</v>
      </c>
      <c r="B168" s="9">
        <v>2500</v>
      </c>
      <c r="C168" s="9">
        <v>3500</v>
      </c>
      <c r="D168" s="9">
        <v>3200</v>
      </c>
      <c r="E168" s="9">
        <v>2780</v>
      </c>
      <c r="F168" s="9">
        <v>2200</v>
      </c>
      <c r="G168" s="9">
        <v>2200</v>
      </c>
      <c r="H168" s="9">
        <v>2400</v>
      </c>
      <c r="I168" s="9">
        <v>2400</v>
      </c>
      <c r="J168" s="9">
        <v>1900</v>
      </c>
      <c r="K168" s="9">
        <v>1800</v>
      </c>
      <c r="L168" s="9">
        <v>2200</v>
      </c>
      <c r="M168" s="9">
        <v>2350</v>
      </c>
      <c r="N168" s="10">
        <f t="shared" si="57"/>
        <v>29430</v>
      </c>
    </row>
    <row r="169" spans="1:14" s="8" customFormat="1" ht="12.75">
      <c r="A169" s="8" t="s">
        <v>120</v>
      </c>
      <c r="B169" s="9">
        <v>3250</v>
      </c>
      <c r="C169" s="9">
        <v>3150</v>
      </c>
      <c r="D169" s="9">
        <v>3300</v>
      </c>
      <c r="E169" s="9">
        <v>3750</v>
      </c>
      <c r="F169" s="9">
        <v>4000</v>
      </c>
      <c r="G169" s="9">
        <v>4000</v>
      </c>
      <c r="H169" s="9">
        <v>4100</v>
      </c>
      <c r="I169" s="9">
        <v>4100</v>
      </c>
      <c r="J169" s="9">
        <v>4000</v>
      </c>
      <c r="K169" s="9">
        <v>4050</v>
      </c>
      <c r="L169" s="9">
        <v>3900</v>
      </c>
      <c r="M169" s="9">
        <v>3950</v>
      </c>
      <c r="N169" s="10">
        <f t="shared" si="57"/>
        <v>45550</v>
      </c>
    </row>
    <row r="170" spans="1:14" s="8" customFormat="1" ht="12.75">
      <c r="A170" s="8" t="s">
        <v>121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10">
        <f t="shared" si="57"/>
        <v>0</v>
      </c>
    </row>
    <row r="171" spans="1:14" s="8" customFormat="1" ht="12.75">
      <c r="A171" s="8" t="s">
        <v>122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10">
        <f t="shared" si="57"/>
        <v>0</v>
      </c>
    </row>
    <row r="172" spans="1:14" s="8" customFormat="1" ht="12.75">
      <c r="A172" s="8" t="s">
        <v>159</v>
      </c>
      <c r="B172" s="9">
        <v>190</v>
      </c>
      <c r="C172" s="9">
        <v>190</v>
      </c>
      <c r="D172" s="9">
        <v>190</v>
      </c>
      <c r="E172" s="9">
        <v>190</v>
      </c>
      <c r="F172" s="9">
        <v>190</v>
      </c>
      <c r="G172" s="9">
        <v>190</v>
      </c>
      <c r="H172" s="9">
        <v>190</v>
      </c>
      <c r="I172" s="9">
        <v>190</v>
      </c>
      <c r="J172" s="9">
        <v>190</v>
      </c>
      <c r="K172" s="9">
        <v>190</v>
      </c>
      <c r="L172" s="9">
        <v>190</v>
      </c>
      <c r="M172" s="9">
        <v>190</v>
      </c>
      <c r="N172" s="10">
        <f t="shared" si="57"/>
        <v>2280</v>
      </c>
    </row>
    <row r="173" spans="1:14" s="8" customFormat="1" ht="12.75">
      <c r="A173" s="8" t="s">
        <v>123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10">
        <f t="shared" si="57"/>
        <v>0</v>
      </c>
    </row>
    <row r="174" spans="1:14" s="8" customFormat="1" ht="12.75">
      <c r="A174" s="8" t="s">
        <v>124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10">
        <f t="shared" si="57"/>
        <v>0</v>
      </c>
    </row>
    <row r="175" spans="1:14" s="8" customFormat="1" ht="12.75">
      <c r="A175" s="8" t="s">
        <v>125</v>
      </c>
      <c r="B175" s="9">
        <v>200</v>
      </c>
      <c r="C175" s="9">
        <v>325</v>
      </c>
      <c r="D175" s="9">
        <v>400</v>
      </c>
      <c r="E175" s="9">
        <v>400</v>
      </c>
      <c r="F175" s="9">
        <v>300</v>
      </c>
      <c r="G175" s="9">
        <v>200</v>
      </c>
      <c r="H175" s="9">
        <v>500</v>
      </c>
      <c r="I175" s="9">
        <v>200</v>
      </c>
      <c r="J175" s="9">
        <v>200</v>
      </c>
      <c r="K175" s="9">
        <v>200</v>
      </c>
      <c r="L175" s="9">
        <v>250</v>
      </c>
      <c r="M175" s="9">
        <v>250</v>
      </c>
      <c r="N175" s="10">
        <f t="shared" si="57"/>
        <v>3425</v>
      </c>
    </row>
    <row r="176" spans="1:14" s="8" customFormat="1" ht="12.75">
      <c r="A176" s="8" t="s">
        <v>126</v>
      </c>
      <c r="B176" s="9">
        <v>0</v>
      </c>
      <c r="C176" s="9">
        <v>0</v>
      </c>
      <c r="D176" s="9">
        <v>0</v>
      </c>
      <c r="E176" s="9">
        <v>100</v>
      </c>
      <c r="F176" s="9">
        <v>200</v>
      </c>
      <c r="G176" s="9">
        <v>0</v>
      </c>
      <c r="H176" s="9">
        <v>0</v>
      </c>
      <c r="I176" s="9">
        <v>200</v>
      </c>
      <c r="J176" s="9">
        <v>0</v>
      </c>
      <c r="K176" s="9">
        <v>0</v>
      </c>
      <c r="L176" s="9">
        <v>200</v>
      </c>
      <c r="M176" s="9">
        <v>0</v>
      </c>
      <c r="N176" s="10">
        <f t="shared" si="57"/>
        <v>700</v>
      </c>
    </row>
    <row r="177" spans="1:14" s="8" customFormat="1" ht="12.75">
      <c r="A177" s="8" t="s">
        <v>127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10">
        <f t="shared" si="57"/>
        <v>0</v>
      </c>
    </row>
    <row r="178" spans="1:14" s="8" customFormat="1" ht="12.75">
      <c r="A178" s="8" t="s">
        <v>128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10">
        <f t="shared" si="57"/>
        <v>0</v>
      </c>
    </row>
    <row r="179" spans="1:14" s="8" customFormat="1" ht="12.75">
      <c r="A179" s="8" t="s">
        <v>129</v>
      </c>
      <c r="B179" s="9">
        <v>250</v>
      </c>
      <c r="C179" s="9">
        <v>215</v>
      </c>
      <c r="D179" s="9">
        <v>190</v>
      </c>
      <c r="E179" s="9">
        <v>250</v>
      </c>
      <c r="F179" s="9">
        <v>240</v>
      </c>
      <c r="G179" s="9">
        <v>280</v>
      </c>
      <c r="H179" s="9">
        <v>300</v>
      </c>
      <c r="I179" s="9">
        <v>260</v>
      </c>
      <c r="J179" s="9">
        <v>250</v>
      </c>
      <c r="K179" s="9">
        <v>220</v>
      </c>
      <c r="L179" s="9">
        <v>170</v>
      </c>
      <c r="M179" s="9">
        <v>140</v>
      </c>
      <c r="N179" s="10">
        <f t="shared" si="57"/>
        <v>2765</v>
      </c>
    </row>
    <row r="180" spans="1:14" s="8" customFormat="1" ht="12.75">
      <c r="A180" s="8" t="s">
        <v>130</v>
      </c>
      <c r="B180" s="9">
        <v>0</v>
      </c>
      <c r="C180" s="9">
        <v>0</v>
      </c>
      <c r="D180" s="9">
        <v>0</v>
      </c>
      <c r="E180" s="9">
        <v>100</v>
      </c>
      <c r="F180" s="9">
        <v>0</v>
      </c>
      <c r="G180" s="9">
        <v>0</v>
      </c>
      <c r="H180" s="9">
        <v>0</v>
      </c>
      <c r="I180" s="9">
        <v>100</v>
      </c>
      <c r="J180" s="9">
        <v>0</v>
      </c>
      <c r="K180" s="9">
        <v>0</v>
      </c>
      <c r="L180" s="9">
        <v>0</v>
      </c>
      <c r="M180" s="9">
        <v>100</v>
      </c>
      <c r="N180" s="10">
        <f t="shared" si="57"/>
        <v>300</v>
      </c>
    </row>
    <row r="181" spans="1:14" s="8" customFormat="1" ht="12.75">
      <c r="A181" s="8" t="s">
        <v>131</v>
      </c>
      <c r="B181" s="9">
        <v>400</v>
      </c>
      <c r="C181" s="9">
        <v>250</v>
      </c>
      <c r="D181" s="9">
        <v>400</v>
      </c>
      <c r="E181" s="9">
        <v>650</v>
      </c>
      <c r="F181" s="9">
        <v>650</v>
      </c>
      <c r="G181" s="9">
        <v>650</v>
      </c>
      <c r="H181" s="9">
        <v>650</v>
      </c>
      <c r="I181" s="9">
        <v>650</v>
      </c>
      <c r="J181" s="9">
        <v>450</v>
      </c>
      <c r="K181" s="9">
        <v>450</v>
      </c>
      <c r="L181" s="9">
        <v>450</v>
      </c>
      <c r="M181" s="9">
        <v>500</v>
      </c>
      <c r="N181" s="10">
        <f t="shared" si="57"/>
        <v>6150</v>
      </c>
    </row>
    <row r="182" spans="1:14" s="8" customFormat="1" ht="12.75">
      <c r="A182" s="8" t="s">
        <v>132</v>
      </c>
      <c r="B182" s="9">
        <v>25</v>
      </c>
      <c r="C182" s="9">
        <v>25</v>
      </c>
      <c r="D182" s="9">
        <v>25</v>
      </c>
      <c r="E182" s="9">
        <v>50</v>
      </c>
      <c r="F182" s="9">
        <v>50</v>
      </c>
      <c r="G182" s="9">
        <v>100</v>
      </c>
      <c r="H182" s="9">
        <v>100</v>
      </c>
      <c r="I182" s="9">
        <v>100</v>
      </c>
      <c r="J182" s="9">
        <v>50</v>
      </c>
      <c r="K182" s="9">
        <v>25</v>
      </c>
      <c r="L182" s="9">
        <v>25</v>
      </c>
      <c r="M182" s="9">
        <v>50</v>
      </c>
      <c r="N182" s="10">
        <f t="shared" si="57"/>
        <v>625</v>
      </c>
    </row>
    <row r="183" spans="1:14" s="21" customFormat="1" ht="12.75">
      <c r="A183" s="21" t="s">
        <v>167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10">
        <f t="shared" si="57"/>
        <v>0</v>
      </c>
    </row>
    <row r="184" spans="1:14" s="8" customFormat="1" ht="12.75">
      <c r="A184" s="8" t="s">
        <v>161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10">
        <f t="shared" si="57"/>
        <v>0</v>
      </c>
    </row>
    <row r="185" spans="1:14" s="8" customFormat="1" ht="12.75">
      <c r="A185" s="8" t="s">
        <v>133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10">
        <f t="shared" si="57"/>
        <v>0</v>
      </c>
    </row>
    <row r="186" spans="1:14" s="8" customFormat="1" ht="12.75">
      <c r="A186" s="8" t="s">
        <v>134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10">
        <f t="shared" si="57"/>
        <v>0</v>
      </c>
    </row>
    <row r="187" spans="1:14" s="8" customFormat="1" ht="12.75">
      <c r="A187" s="8" t="s">
        <v>166</v>
      </c>
      <c r="B187" s="9">
        <v>300</v>
      </c>
      <c r="C187" s="9">
        <v>0</v>
      </c>
      <c r="D187" s="9">
        <v>0</v>
      </c>
      <c r="E187" s="9">
        <v>300</v>
      </c>
      <c r="F187" s="9">
        <v>0</v>
      </c>
      <c r="G187" s="9">
        <v>0</v>
      </c>
      <c r="H187" s="9">
        <v>300</v>
      </c>
      <c r="I187" s="9">
        <v>0</v>
      </c>
      <c r="J187" s="9">
        <v>0</v>
      </c>
      <c r="K187" s="9">
        <v>0</v>
      </c>
      <c r="L187" s="9">
        <v>300</v>
      </c>
      <c r="M187" s="9">
        <v>0</v>
      </c>
      <c r="N187" s="10">
        <f t="shared" si="57"/>
        <v>1200</v>
      </c>
    </row>
    <row r="188" spans="1:14" s="8" customFormat="1" ht="12.75">
      <c r="A188" s="8" t="s">
        <v>135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10">
        <f t="shared" si="57"/>
        <v>0</v>
      </c>
    </row>
    <row r="189" spans="1:14" s="8" customFormat="1" ht="12.75">
      <c r="A189" s="8" t="s">
        <v>136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10">
        <f t="shared" si="57"/>
        <v>0</v>
      </c>
    </row>
    <row r="190" spans="1:14" s="8" customFormat="1" ht="12.75">
      <c r="A190" s="8" t="s">
        <v>137</v>
      </c>
      <c r="B190" s="9">
        <v>120</v>
      </c>
      <c r="C190" s="9">
        <v>120</v>
      </c>
      <c r="D190" s="9">
        <v>120</v>
      </c>
      <c r="E190" s="9">
        <v>120</v>
      </c>
      <c r="F190" s="9">
        <v>120</v>
      </c>
      <c r="G190" s="9">
        <v>120</v>
      </c>
      <c r="H190" s="9">
        <v>120</v>
      </c>
      <c r="I190" s="9">
        <v>120</v>
      </c>
      <c r="J190" s="9">
        <v>120</v>
      </c>
      <c r="K190" s="9">
        <v>120</v>
      </c>
      <c r="L190" s="9">
        <v>120</v>
      </c>
      <c r="M190" s="9">
        <v>120</v>
      </c>
      <c r="N190" s="10">
        <f t="shared" si="57"/>
        <v>1440</v>
      </c>
    </row>
    <row r="191" spans="1:14" ht="12.75">
      <c r="A191" s="8" t="s">
        <v>138</v>
      </c>
      <c r="B191" s="10">
        <f aca="true" t="shared" si="59" ref="B191:M191">SUM(B139:B190)</f>
        <v>37348.875</v>
      </c>
      <c r="C191" s="10">
        <f t="shared" si="59"/>
        <v>37102.625</v>
      </c>
      <c r="D191" s="10">
        <f t="shared" si="59"/>
        <v>37785.925</v>
      </c>
      <c r="E191" s="10">
        <f t="shared" si="59"/>
        <v>40216.375</v>
      </c>
      <c r="F191" s="10">
        <f t="shared" si="59"/>
        <v>40643.875</v>
      </c>
      <c r="G191" s="10">
        <f t="shared" si="59"/>
        <v>40953.875</v>
      </c>
      <c r="H191" s="10">
        <f t="shared" si="59"/>
        <v>42420.125</v>
      </c>
      <c r="I191" s="10">
        <f t="shared" si="59"/>
        <v>42080.125</v>
      </c>
      <c r="J191" s="10">
        <f t="shared" si="59"/>
        <v>40280.125</v>
      </c>
      <c r="K191" s="10">
        <f t="shared" si="59"/>
        <v>38962.625</v>
      </c>
      <c r="L191" s="10">
        <f t="shared" si="59"/>
        <v>38921.375</v>
      </c>
      <c r="M191" s="10">
        <f t="shared" si="59"/>
        <v>39667.625</v>
      </c>
      <c r="N191" s="10">
        <f>SUM(B191:M191)</f>
        <v>476383.55</v>
      </c>
    </row>
    <row r="192" spans="1:14" ht="12.75">
      <c r="A192" s="8" t="s">
        <v>165</v>
      </c>
      <c r="B192" s="25">
        <f aca="true" t="shared" si="60" ref="B192:N192">B191/B113</f>
        <v>0.21331243931692273</v>
      </c>
      <c r="C192" s="25">
        <f t="shared" si="60"/>
        <v>0.23142133167004522</v>
      </c>
      <c r="D192" s="25">
        <f t="shared" si="60"/>
        <v>0.21480137683260286</v>
      </c>
      <c r="E192" s="25">
        <f t="shared" si="60"/>
        <v>0.20799780191362813</v>
      </c>
      <c r="F192" s="25">
        <f t="shared" si="60"/>
        <v>0.19531873227930222</v>
      </c>
      <c r="G192" s="25">
        <f t="shared" si="60"/>
        <v>0.18740190358523806</v>
      </c>
      <c r="H192" s="25">
        <f t="shared" si="60"/>
        <v>0.1907208209693373</v>
      </c>
      <c r="I192" s="25">
        <f t="shared" si="60"/>
        <v>0.19177889435785253</v>
      </c>
      <c r="J192" s="25">
        <f t="shared" si="60"/>
        <v>0.194980879541109</v>
      </c>
      <c r="K192" s="25">
        <f t="shared" si="60"/>
        <v>0.19726912561389295</v>
      </c>
      <c r="L192" s="25">
        <f t="shared" si="60"/>
        <v>0.2027492863393899</v>
      </c>
      <c r="M192" s="25">
        <f t="shared" si="60"/>
        <v>0.1938694345339915</v>
      </c>
      <c r="N192" s="25">
        <f t="shared" si="60"/>
        <v>0.20068276200241467</v>
      </c>
    </row>
    <row r="193" spans="1:14" ht="12.75">
      <c r="A193" s="8" t="s">
        <v>139</v>
      </c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</row>
    <row r="194" spans="1:14" ht="12.75">
      <c r="A194" s="8" t="s">
        <v>140</v>
      </c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</row>
    <row r="195" spans="1:14" ht="12.75">
      <c r="A195" s="8" t="s">
        <v>141</v>
      </c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10">
        <f>SUM(B195:M195)</f>
        <v>0</v>
      </c>
    </row>
    <row r="196" spans="1:14" ht="12.75">
      <c r="A196" s="8" t="s">
        <v>142</v>
      </c>
      <c r="B196" s="9">
        <v>0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10">
        <f>SUM(B196:M196)</f>
        <v>0</v>
      </c>
    </row>
    <row r="197" spans="1:14" ht="12.75">
      <c r="A197" s="8" t="s">
        <v>143</v>
      </c>
      <c r="B197" s="10">
        <f aca="true" t="shared" si="61" ref="B197:M197">B195+B196</f>
        <v>0</v>
      </c>
      <c r="C197" s="10">
        <f t="shared" si="61"/>
        <v>0</v>
      </c>
      <c r="D197" s="10">
        <f t="shared" si="61"/>
        <v>0</v>
      </c>
      <c r="E197" s="10">
        <f t="shared" si="61"/>
        <v>0</v>
      </c>
      <c r="F197" s="10">
        <f t="shared" si="61"/>
        <v>0</v>
      </c>
      <c r="G197" s="10">
        <f t="shared" si="61"/>
        <v>0</v>
      </c>
      <c r="H197" s="10">
        <f t="shared" si="61"/>
        <v>0</v>
      </c>
      <c r="I197" s="10">
        <f t="shared" si="61"/>
        <v>0</v>
      </c>
      <c r="J197" s="10">
        <f t="shared" si="61"/>
        <v>0</v>
      </c>
      <c r="K197" s="10">
        <f t="shared" si="61"/>
        <v>0</v>
      </c>
      <c r="L197" s="10">
        <f t="shared" si="61"/>
        <v>0</v>
      </c>
      <c r="M197" s="10">
        <f t="shared" si="61"/>
        <v>0</v>
      </c>
      <c r="N197" s="10">
        <f>SUM(B197:M197)</f>
        <v>0</v>
      </c>
    </row>
    <row r="198" spans="1:14" ht="12.75">
      <c r="A198" s="8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2.75">
      <c r="A199" s="8" t="s">
        <v>144</v>
      </c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</row>
    <row r="200" spans="1:14" s="8" customFormat="1" ht="12.75">
      <c r="A200" s="8" t="s">
        <v>145</v>
      </c>
      <c r="B200" s="9">
        <v>10000</v>
      </c>
      <c r="C200" s="9">
        <v>10000</v>
      </c>
      <c r="D200" s="9">
        <v>10000</v>
      </c>
      <c r="E200" s="9">
        <v>10000</v>
      </c>
      <c r="F200" s="9">
        <v>10000</v>
      </c>
      <c r="G200" s="9">
        <v>10000</v>
      </c>
      <c r="H200" s="9">
        <v>10000</v>
      </c>
      <c r="I200" s="9">
        <v>10000</v>
      </c>
      <c r="J200" s="9">
        <v>10000</v>
      </c>
      <c r="K200" s="9">
        <v>10000</v>
      </c>
      <c r="L200" s="9">
        <v>10000</v>
      </c>
      <c r="M200" s="9">
        <v>10000</v>
      </c>
      <c r="N200" s="10">
        <f aca="true" t="shared" si="62" ref="N200:N207">SUM(B200:M200)</f>
        <v>120000</v>
      </c>
    </row>
    <row r="201" spans="1:14" s="20" customFormat="1" ht="12.75">
      <c r="A201" s="8" t="s">
        <v>146</v>
      </c>
      <c r="B201" s="9">
        <v>0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10">
        <f t="shared" si="62"/>
        <v>0</v>
      </c>
    </row>
    <row r="202" spans="1:14" s="8" customFormat="1" ht="12.75">
      <c r="A202" s="8" t="s">
        <v>147</v>
      </c>
      <c r="B202" s="9">
        <v>608</v>
      </c>
      <c r="C202" s="9">
        <v>608</v>
      </c>
      <c r="D202" s="9">
        <v>608</v>
      </c>
      <c r="E202" s="9">
        <v>608</v>
      </c>
      <c r="F202" s="9">
        <v>608</v>
      </c>
      <c r="G202" s="9">
        <v>608</v>
      </c>
      <c r="H202" s="9">
        <v>608</v>
      </c>
      <c r="I202" s="9">
        <v>608</v>
      </c>
      <c r="J202" s="9">
        <v>608</v>
      </c>
      <c r="K202" s="9">
        <v>608</v>
      </c>
      <c r="L202" s="9">
        <v>608</v>
      </c>
      <c r="M202" s="9">
        <v>608</v>
      </c>
      <c r="N202" s="10">
        <f t="shared" si="62"/>
        <v>7296</v>
      </c>
    </row>
    <row r="203" spans="1:14" s="8" customFormat="1" ht="12.75">
      <c r="A203" s="8" t="s">
        <v>148</v>
      </c>
      <c r="B203" s="9">
        <v>21225</v>
      </c>
      <c r="C203" s="9">
        <v>21225</v>
      </c>
      <c r="D203" s="9">
        <v>21225</v>
      </c>
      <c r="E203" s="9">
        <v>21225</v>
      </c>
      <c r="F203" s="9">
        <v>21225</v>
      </c>
      <c r="G203" s="9">
        <v>21225</v>
      </c>
      <c r="H203" s="9">
        <v>21225</v>
      </c>
      <c r="I203" s="9">
        <v>21225</v>
      </c>
      <c r="J203" s="9">
        <v>21225</v>
      </c>
      <c r="K203" s="9">
        <v>21225</v>
      </c>
      <c r="L203" s="9">
        <v>21225</v>
      </c>
      <c r="M203" s="9">
        <v>21225</v>
      </c>
      <c r="N203" s="10">
        <f t="shared" si="62"/>
        <v>254700</v>
      </c>
    </row>
    <row r="204" spans="1:14" s="8" customFormat="1" ht="12.75">
      <c r="A204" s="8" t="s">
        <v>149</v>
      </c>
      <c r="B204" s="9">
        <v>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10">
        <f t="shared" si="62"/>
        <v>0</v>
      </c>
    </row>
    <row r="205" spans="1:14" s="8" customFormat="1" ht="12.75">
      <c r="A205" s="8" t="s">
        <v>150</v>
      </c>
      <c r="B205" s="9">
        <v>0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10">
        <f t="shared" si="62"/>
        <v>0</v>
      </c>
    </row>
    <row r="206" spans="1:14" s="8" customFormat="1" ht="12.75">
      <c r="A206" s="8" t="s">
        <v>151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10">
        <f t="shared" si="62"/>
        <v>0</v>
      </c>
    </row>
    <row r="207" spans="1:14" ht="12.75">
      <c r="A207" s="2" t="s">
        <v>152</v>
      </c>
      <c r="B207" s="6">
        <f aca="true" t="shared" si="63" ref="B207:M207">SUM(B200:B206)</f>
        <v>31833</v>
      </c>
      <c r="C207" s="6">
        <f t="shared" si="63"/>
        <v>31833</v>
      </c>
      <c r="D207" s="6">
        <f t="shared" si="63"/>
        <v>31833</v>
      </c>
      <c r="E207" s="6">
        <f t="shared" si="63"/>
        <v>31833</v>
      </c>
      <c r="F207" s="6">
        <f t="shared" si="63"/>
        <v>31833</v>
      </c>
      <c r="G207" s="6">
        <f t="shared" si="63"/>
        <v>31833</v>
      </c>
      <c r="H207" s="6">
        <f t="shared" si="63"/>
        <v>31833</v>
      </c>
      <c r="I207" s="6">
        <f t="shared" si="63"/>
        <v>31833</v>
      </c>
      <c r="J207" s="6">
        <f t="shared" si="63"/>
        <v>31833</v>
      </c>
      <c r="K207" s="6">
        <f t="shared" si="63"/>
        <v>31833</v>
      </c>
      <c r="L207" s="6">
        <f t="shared" si="63"/>
        <v>31833</v>
      </c>
      <c r="M207" s="6">
        <f t="shared" si="63"/>
        <v>31833</v>
      </c>
      <c r="N207" s="6">
        <f t="shared" si="62"/>
        <v>381996</v>
      </c>
    </row>
    <row r="209" spans="1:14" ht="12.75">
      <c r="A209" s="22" t="s">
        <v>153</v>
      </c>
      <c r="B209" s="23">
        <f aca="true" t="shared" si="64" ref="B209:M209">B114+B136+B197-B191-B207</f>
        <v>10848.125</v>
      </c>
      <c r="C209" s="23">
        <f t="shared" si="64"/>
        <v>7007.475000000006</v>
      </c>
      <c r="D209" s="23">
        <f t="shared" si="64"/>
        <v>13471.36499999999</v>
      </c>
      <c r="E209" s="23">
        <f t="shared" si="64"/>
        <v>10506.125</v>
      </c>
      <c r="F209" s="23">
        <f t="shared" si="64"/>
        <v>14561.625</v>
      </c>
      <c r="G209" s="23">
        <f t="shared" si="64"/>
        <v>17320.125</v>
      </c>
      <c r="H209" s="23">
        <f t="shared" si="64"/>
        <v>17522.375</v>
      </c>
      <c r="I209" s="23">
        <f t="shared" si="64"/>
        <v>16867.375</v>
      </c>
      <c r="J209" s="23">
        <f t="shared" si="64"/>
        <v>14743.875</v>
      </c>
      <c r="K209" s="23">
        <f t="shared" si="64"/>
        <v>14880.375</v>
      </c>
      <c r="L209" s="23">
        <f t="shared" si="64"/>
        <v>11792.875</v>
      </c>
      <c r="M209" s="23">
        <f t="shared" si="64"/>
        <v>14622.375</v>
      </c>
      <c r="N209" s="23">
        <f>SUM(B209:M209)</f>
        <v>164144.09</v>
      </c>
    </row>
  </sheetData>
  <sheetProtection/>
  <printOptions/>
  <pageMargins left="0.75" right="0.75" top="1" bottom="1" header="0.5" footer="0.5"/>
  <pageSetup fitToHeight="3" fitToWidth="3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Walis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Mark Mullen</cp:lastModifiedBy>
  <cp:lastPrinted>2004-11-10T20:37:47Z</cp:lastPrinted>
  <dcterms:created xsi:type="dcterms:W3CDTF">2000-10-01T14:22:09Z</dcterms:created>
  <dcterms:modified xsi:type="dcterms:W3CDTF">2015-01-27T15:19:15Z</dcterms:modified>
  <cp:category/>
  <cp:version/>
  <cp:contentType/>
  <cp:contentStatus/>
</cp:coreProperties>
</file>